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20\group_shares\Agency Data\Grants Department\Grants 2022\ARPA Funding - Monroe County\Submit\"/>
    </mc:Choice>
  </mc:AlternateContent>
  <bookViews>
    <workbookView xWindow="0" yWindow="0" windowWidth="28800" windowHeight="12300" activeTab="4"/>
  </bookViews>
  <sheets>
    <sheet name="Budget Proposal" sheetId="5" r:id="rId1"/>
    <sheet name="Detailed budget" sheetId="7" r:id="rId2"/>
    <sheet name="Year2" sheetId="9" r:id="rId3"/>
    <sheet name="Year3" sheetId="10" r:id="rId4"/>
    <sheet name="Year4" sheetId="1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ccounts" localSheetId="2">#REF!</definedName>
    <definedName name="Accounts" localSheetId="3">#REF!</definedName>
    <definedName name="Accounts" localSheetId="4">#REF!</definedName>
    <definedName name="Accounts">#REF!</definedName>
    <definedName name="ACCRUAL" localSheetId="2">#REF!</definedName>
    <definedName name="ACCRUAL" localSheetId="3">#REF!</definedName>
    <definedName name="ACCRUAL" localSheetId="4">#REF!</definedName>
    <definedName name="ACCRUAL">#REF!</definedName>
    <definedName name="Acquis" localSheetId="2">'[1]Transactions - Aug'!#REF!</definedName>
    <definedName name="Acquis" localSheetId="3">'[1]Transactions - Aug'!#REF!</definedName>
    <definedName name="Acquis" localSheetId="4">'[1]Transactions - Aug'!#REF!</definedName>
    <definedName name="Acquis">'[1]Transactions - Aug'!#REF!</definedName>
    <definedName name="april" localSheetId="2">#REF!</definedName>
    <definedName name="april" localSheetId="3">#REF!</definedName>
    <definedName name="april" localSheetId="4">#REF!</definedName>
    <definedName name="april">#REF!</definedName>
    <definedName name="august" localSheetId="2">#REF!</definedName>
    <definedName name="august" localSheetId="3">#REF!</definedName>
    <definedName name="august" localSheetId="4">#REF!</definedName>
    <definedName name="august">#REF!</definedName>
    <definedName name="Benefit">[2]Scoring_Calc!$C$24:$E$24</definedName>
    <definedName name="Benefits" localSheetId="1">#REF!</definedName>
    <definedName name="Benefits" localSheetId="2">#REF!</definedName>
    <definedName name="Benefits" localSheetId="3">#REF!</definedName>
    <definedName name="Benefits" localSheetId="4">#REF!</definedName>
    <definedName name="Benefits">#REF!</definedName>
    <definedName name="Borrower" localSheetId="2">#REF!</definedName>
    <definedName name="Borrower" localSheetId="3">#REF!</definedName>
    <definedName name="Borrower" localSheetId="4">#REF!</definedName>
    <definedName name="Borrower">#REF!</definedName>
    <definedName name="Buell">[3]Buell!$A$9:$AO$197</definedName>
    <definedName name="chart">[4]Payer!$A$3:$C$227</definedName>
    <definedName name="Company">'[5]JE - Revenue'!$A$51:$A$53</definedName>
    <definedName name="control" localSheetId="2">#REF!</definedName>
    <definedName name="control" localSheetId="3">#REF!</definedName>
    <definedName name="control" localSheetId="4">#REF!</definedName>
    <definedName name="control">#REF!</definedName>
    <definedName name="controlnum" localSheetId="2">#REF!</definedName>
    <definedName name="controlnum" localSheetId="3">#REF!</definedName>
    <definedName name="controlnum" localSheetId="4">#REF!</definedName>
    <definedName name="controlnum">#REF!</definedName>
    <definedName name="Cost_Refresh">[2]Scoring_Calc!$C$14:$E$14</definedName>
    <definedName name="Cost_Strategic">[2]Scoring_Calc!$C$26:$E$26</definedName>
    <definedName name="Customer_Summary" localSheetId="2">#REF!</definedName>
    <definedName name="Customer_Summary" localSheetId="3">#REF!</definedName>
    <definedName name="Customer_Summary" localSheetId="4">#REF!</definedName>
    <definedName name="Customer_Summary">#REF!</definedName>
    <definedName name="damn">'[6]TH Depr'!$Z$352:$AB$363</definedName>
    <definedName name="DAS_As_of">"10/29/16"</definedName>
    <definedName name="DAS_CODESC">"LEWIS TREE SERVICE, INC."</definedName>
    <definedName name="DAS_Company">"105"</definedName>
    <definedName name="DAS_Date_To_Period">"11"</definedName>
    <definedName name="DAS_LastFetchTime">42634.6417535648</definedName>
    <definedName name="DAS_LastSelectTime">42634.6417486921</definedName>
    <definedName name="DAS_Region">""</definedName>
    <definedName name="DAS_Related_Business_UnitXArea">"105;1900;5000;IDLE0105"</definedName>
    <definedName name="DAS_Reporting_Period">"10"</definedName>
    <definedName name="DAS_ReportName">"Historical SOO with Subsidiary"</definedName>
    <definedName name="DAS_Subsidiary">""</definedName>
    <definedName name="DAS_SYS_USER_BusinessUnit">"         105"</definedName>
    <definedName name="DAS_SYS_USER_Company">"00105"</definedName>
    <definedName name="DAS_SYS_USER_Description">"Petrone, Robert                         "</definedName>
    <definedName name="DAS_SYS_USER_Environment">"JPD920"</definedName>
    <definedName name="DAS_SYS_USER_ID">"2023910"</definedName>
    <definedName name="DAS_SYS_USER_Number">"2023910"</definedName>
    <definedName name="DAS_SYS_USER_SignedOnRole">"*ALL"</definedName>
    <definedName name="DAS_SYS_USER_Type">"E  "</definedName>
    <definedName name="ddd">'[6]TH Depr'!$Z$292:$AB$303</definedName>
    <definedName name="dddsa">'[6]TH Depr'!$Z$322:$AB$333</definedName>
    <definedName name="Debt_Summary" localSheetId="2">#REF!</definedName>
    <definedName name="Debt_Summary" localSheetId="3">#REF!</definedName>
    <definedName name="Debt_Summary" localSheetId="4">#REF!</definedName>
    <definedName name="Debt_Summary">#REF!</definedName>
    <definedName name="december" localSheetId="2">#REF!</definedName>
    <definedName name="december" localSheetId="3">#REF!</definedName>
    <definedName name="december" localSheetId="4">#REF!</definedName>
    <definedName name="december">#REF!</definedName>
    <definedName name="Deposit_Summary" localSheetId="2">#REF!</definedName>
    <definedName name="Deposit_Summary" localSheetId="3">#REF!</definedName>
    <definedName name="Deposit_Summary" localSheetId="4">#REF!</definedName>
    <definedName name="Deposit_Summary">#REF!</definedName>
    <definedName name="Effort_Refresh">[2]Scoring_Calc!$C$13:$E$13</definedName>
    <definedName name="Effort_Strategic">[2]Scoring_Calc!$C$25:$E$25</definedName>
    <definedName name="Elm" localSheetId="2">#REF!</definedName>
    <definedName name="Elm" localSheetId="3">#REF!</definedName>
    <definedName name="Elm" localSheetId="4">#REF!</definedName>
    <definedName name="Elm">#REF!</definedName>
    <definedName name="External_Summary" localSheetId="2">#REF!</definedName>
    <definedName name="External_Summary" localSheetId="3">#REF!</definedName>
    <definedName name="External_Summary" localSheetId="4">#REF!</definedName>
    <definedName name="External_Summary">#REF!</definedName>
    <definedName name="Facility_Summary" localSheetId="2">#REF!</definedName>
    <definedName name="Facility_Summary" localSheetId="3">#REF!</definedName>
    <definedName name="Facility_Summary" localSheetId="4">#REF!</definedName>
    <definedName name="Facility_Summary">#REF!</definedName>
    <definedName name="february" localSheetId="2">#REF!</definedName>
    <definedName name="february" localSheetId="3">#REF!</definedName>
    <definedName name="february" localSheetId="4">#REF!</definedName>
    <definedName name="february">#REF!</definedName>
    <definedName name="febsal" localSheetId="2">#REF!</definedName>
    <definedName name="febsal" localSheetId="3">#REF!</definedName>
    <definedName name="febsal" localSheetId="4">#REF!</definedName>
    <definedName name="febsal">#REF!</definedName>
    <definedName name="FifthLayer" localSheetId="2">OFFSET(#REF!,0,0,1,#REF!)</definedName>
    <definedName name="FifthLayer" localSheetId="3">OFFSET(#REF!,0,0,1,#REF!)</definedName>
    <definedName name="FifthLayer" localSheetId="4">OFFSET(#REF!,0,0,1,#REF!)</definedName>
    <definedName name="FifthLayer">OFFSET(#REF!,0,0,1,#REF!)</definedName>
    <definedName name="filenumber" localSheetId="2">#REF!</definedName>
    <definedName name="filenumber" localSheetId="3">#REF!</definedName>
    <definedName name="filenumber" localSheetId="4">#REF!</definedName>
    <definedName name="filenumber">#REF!</definedName>
    <definedName name="find" localSheetId="2">#REF!</definedName>
    <definedName name="find" localSheetId="3">#REF!</definedName>
    <definedName name="find" localSheetId="4">#REF!</definedName>
    <definedName name="find">#REF!</definedName>
    <definedName name="FirstLayer" localSheetId="2">OFFSET(#REF!,0,0,1,#REF!)</definedName>
    <definedName name="FirstLayer" localSheetId="3">OFFSET(#REF!,0,0,1,#REF!)</definedName>
    <definedName name="FirstLayer" localSheetId="4">OFFSET(#REF!,0,0,1,#REF!)</definedName>
    <definedName name="FirstLayer">OFFSET(#REF!,0,0,1,#REF!)</definedName>
    <definedName name="FourthLayer" localSheetId="2">OFFSET(#REF!,0,0,1,#REF!)</definedName>
    <definedName name="FourthLayer" localSheetId="3">OFFSET(#REF!,0,0,1,#REF!)</definedName>
    <definedName name="FourthLayer" localSheetId="4">OFFSET(#REF!,0,0,1,#REF!)</definedName>
    <definedName name="FourthLayer">OFFSET(#REF!,0,0,1,#REF!)</definedName>
    <definedName name="FUNDEZ_Seg2" hidden="1">[7]FUNDEZ__Fez_Sys_Picklists!$C$1:$C$37</definedName>
    <definedName name="FUNDEZ_Seg3" hidden="1">[8]FUNDEZ__Fez_Sys_Picklists!$D$1:$D$159</definedName>
    <definedName name="getjune" localSheetId="2">#REF!</definedName>
    <definedName name="getjune" localSheetId="3">#REF!</definedName>
    <definedName name="getjune" localSheetId="4">#REF!</definedName>
    <definedName name="getjune">#REF!</definedName>
    <definedName name="hrisdata" localSheetId="2">#REF!</definedName>
    <definedName name="hrisdata" localSheetId="3">#REF!</definedName>
    <definedName name="hrisdata" localSheetId="4">#REF!</definedName>
    <definedName name="hrisdata">#REF!</definedName>
    <definedName name="Impact">[2]Scoring_Calc!$C$12:$E$12</definedName>
    <definedName name="J" localSheetId="2">#REF!</definedName>
    <definedName name="J" localSheetId="3">#REF!</definedName>
    <definedName name="J" localSheetId="4">#REF!</definedName>
    <definedName name="J">#REF!</definedName>
    <definedName name="janledg" localSheetId="2">#REF!</definedName>
    <definedName name="janledg" localSheetId="3">#REF!</definedName>
    <definedName name="janledg" localSheetId="4">#REF!</definedName>
    <definedName name="janledg">#REF!</definedName>
    <definedName name="january" localSheetId="2">#REF!</definedName>
    <definedName name="january" localSheetId="3">#REF!</definedName>
    <definedName name="january" localSheetId="4">#REF!</definedName>
    <definedName name="january">#REF!</definedName>
    <definedName name="JUL" localSheetId="2">#REF!</definedName>
    <definedName name="JUL" localSheetId="3">#REF!</definedName>
    <definedName name="JUL" localSheetId="4">#REF!</definedName>
    <definedName name="JUL">#REF!</definedName>
    <definedName name="july" localSheetId="2">#REF!</definedName>
    <definedName name="july" localSheetId="3">#REF!</definedName>
    <definedName name="july" localSheetId="4">#REF!</definedName>
    <definedName name="july">#REF!</definedName>
    <definedName name="june" localSheetId="2">#REF!</definedName>
    <definedName name="june" localSheetId="3">#REF!</definedName>
    <definedName name="june" localSheetId="4">#REF!</definedName>
    <definedName name="june">#REF!</definedName>
    <definedName name="Line_Summary" localSheetId="2">#REF!</definedName>
    <definedName name="Line_Summary" localSheetId="3">#REF!</definedName>
    <definedName name="Line_Summary" localSheetId="4">#REF!</definedName>
    <definedName name="Line_Summary">#REF!</definedName>
    <definedName name="MAR" localSheetId="2">#REF!</definedName>
    <definedName name="MAR" localSheetId="3">#REF!</definedName>
    <definedName name="MAR" localSheetId="4">#REF!</definedName>
    <definedName name="MAR">#REF!</definedName>
    <definedName name="march" localSheetId="2">#REF!</definedName>
    <definedName name="march" localSheetId="3">#REF!</definedName>
    <definedName name="march" localSheetId="4">#REF!</definedName>
    <definedName name="march">#REF!</definedName>
    <definedName name="maymay" localSheetId="2">#REF!</definedName>
    <definedName name="maymay" localSheetId="3">#REF!</definedName>
    <definedName name="maymay" localSheetId="4">#REF!</definedName>
    <definedName name="maymay">#REF!</definedName>
    <definedName name="Name">'[5]JE - Revenue'!$A$51:$B$53</definedName>
    <definedName name="Name1">[9]JE!$A$48:$B$50</definedName>
    <definedName name="november" localSheetId="2">#REF!</definedName>
    <definedName name="november" localSheetId="3">#REF!</definedName>
    <definedName name="november" localSheetId="4">#REF!</definedName>
    <definedName name="november">#REF!</definedName>
    <definedName name="october" localSheetId="2">#REF!</definedName>
    <definedName name="october" localSheetId="3">#REF!</definedName>
    <definedName name="october" localSheetId="4">#REF!</definedName>
    <definedName name="october">#REF!</definedName>
    <definedName name="patient" localSheetId="2">'[10]Aug Contract Sales'!#REF!</definedName>
    <definedName name="patient" localSheetId="3">'[10]Aug Contract Sales'!#REF!</definedName>
    <definedName name="patient" localSheetId="4">'[10]Aug Contract Sales'!#REF!</definedName>
    <definedName name="patient">'[10]Aug Contract Sales'!#REF!</definedName>
    <definedName name="Percentage" localSheetId="2">OFFSET(#REF!,0,0,1,#REF!)</definedName>
    <definedName name="Percentage" localSheetId="3">OFFSET(#REF!,0,0,1,#REF!)</definedName>
    <definedName name="Percentage" localSheetId="4">OFFSET(#REF!,0,0,1,#REF!)</definedName>
    <definedName name="Percentage">OFFSET(#REF!,0,0,1,#REF!)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>#REF!</definedName>
    <definedName name="Print_Area_Reset" localSheetId="2">OFFSET(Full_Print,0,0,Last_Row)</definedName>
    <definedName name="Print_Area_Reset" localSheetId="3">OFFSET(Full_Print,0,0,Last_Row)</definedName>
    <definedName name="Print_Area_Reset" localSheetId="4">OFFSET(Full_Print,0,0,Last_Row)</definedName>
    <definedName name="Print_Area_Reset">OFFSET(Full_Print,0,0,Last_Row)</definedName>
    <definedName name="Print_Titles_MI" localSheetId="1">#REF!</definedName>
    <definedName name="Print_Titles_MI" localSheetId="2">#REF!</definedName>
    <definedName name="Print_Titles_MI" localSheetId="3">#REF!</definedName>
    <definedName name="Print_Titles_MI" localSheetId="4">#REF!</definedName>
    <definedName name="Print_Titles_MI">#REF!</definedName>
    <definedName name="ProposalData" localSheetId="2">#REF!</definedName>
    <definedName name="ProposalData" localSheetId="3">#REF!</definedName>
    <definedName name="ProposalData" localSheetId="4">#REF!</definedName>
    <definedName name="ProposalData">#REF!</definedName>
    <definedName name="Rates" localSheetId="1">#REF!</definedName>
    <definedName name="Rates" localSheetId="2">#REF!</definedName>
    <definedName name="Rates" localSheetId="3">#REF!</definedName>
    <definedName name="Rates" localSheetId="4">#REF!</definedName>
    <definedName name="Rates">#REF!</definedName>
    <definedName name="salary" localSheetId="2">#REF!</definedName>
    <definedName name="salary" localSheetId="3">#REF!</definedName>
    <definedName name="salary" localSheetId="4">#REF!</definedName>
    <definedName name="salary">#REF!</definedName>
    <definedName name="SecondLayer" localSheetId="2">OFFSET(#REF!,0,0,1,#REF!)</definedName>
    <definedName name="SecondLayer" localSheetId="3">OFFSET(#REF!,0,0,1,#REF!)</definedName>
    <definedName name="SecondLayer" localSheetId="4">OFFSET(#REF!,0,0,1,#REF!)</definedName>
    <definedName name="SecondLayer">OFFSET(#REF!,0,0,1,#REF!)</definedName>
    <definedName name="september" localSheetId="2">#REF!</definedName>
    <definedName name="september" localSheetId="3">#REF!</definedName>
    <definedName name="september" localSheetId="4">#REF!</definedName>
    <definedName name="september">#REF!</definedName>
    <definedName name="sequence">'[11]Consolidating P&amp;L'!$I$3:$BN$3</definedName>
    <definedName name="SixthLayer" localSheetId="2">OFFSET(#REF!,0,0,1,#REF!)</definedName>
    <definedName name="SixthLayer" localSheetId="3">OFFSET(#REF!,0,0,1,#REF!)</definedName>
    <definedName name="SixthLayer" localSheetId="4">OFFSET(#REF!,0,0,1,#REF!)</definedName>
    <definedName name="SixthLayer">OFFSET(#REF!,0,0,1,#REF!)</definedName>
    <definedName name="t" localSheetId="2">#REF!</definedName>
    <definedName name="t" localSheetId="3">#REF!</definedName>
    <definedName name="t" localSheetId="4">#REF!</definedName>
    <definedName name="t">#REF!</definedName>
    <definedName name="Table1" localSheetId="2">'[12]TH Depr'!#REF!</definedName>
    <definedName name="Table1" localSheetId="3">'[12]TH Depr'!#REF!</definedName>
    <definedName name="Table1" localSheetId="4">'[12]TH Depr'!#REF!</definedName>
    <definedName name="Table1">'[12]TH Depr'!#REF!</definedName>
    <definedName name="table2">'[13]Time &amp; Effort Master'!$K$5:$K$257</definedName>
    <definedName name="Table3">'[14]Geneva Depr'!$R$57:$T$68</definedName>
    <definedName name="Table4">'[14]Geneva Depr'!$R$72:$T$83</definedName>
    <definedName name="table5">'[15]Time &amp; Effort Master'!$K$5:$K$257</definedName>
    <definedName name="Table6" localSheetId="2">'[12]TH Depr'!#REF!</definedName>
    <definedName name="Table6" localSheetId="3">'[12]TH Depr'!#REF!</definedName>
    <definedName name="Table6" localSheetId="4">'[12]TH Depr'!#REF!</definedName>
    <definedName name="Table6">'[12]TH Depr'!#REF!</definedName>
    <definedName name="Table7" localSheetId="2">'[12]TH Depr'!#REF!</definedName>
    <definedName name="Table7" localSheetId="3">'[12]TH Depr'!#REF!</definedName>
    <definedName name="Table7" localSheetId="4">'[12]TH Depr'!#REF!</definedName>
    <definedName name="Table7">'[12]TH Depr'!#REF!</definedName>
    <definedName name="Table8" localSheetId="2">'[12]TH Depr'!#REF!</definedName>
    <definedName name="Table8" localSheetId="3">'[12]TH Depr'!#REF!</definedName>
    <definedName name="Table8" localSheetId="4">'[12]TH Depr'!#REF!</definedName>
    <definedName name="Table8">'[12]TH Depr'!#REF!</definedName>
    <definedName name="Table9" localSheetId="2">'[12]TH Depr'!#REF!</definedName>
    <definedName name="Table9" localSheetId="3">'[12]TH Depr'!#REF!</definedName>
    <definedName name="Table9" localSheetId="4">'[12]TH Depr'!#REF!</definedName>
    <definedName name="Table9">'[12]TH Depr'!#REF!</definedName>
    <definedName name="TableA">'[6]TH Depr'!$Z$337:$AB$348</definedName>
    <definedName name="TableB">'[6]TH Depr'!$Z$307:$AB$318</definedName>
    <definedName name="TD_Summary" localSheetId="2">#REF!</definedName>
    <definedName name="TD_Summary" localSheetId="3">#REF!</definedName>
    <definedName name="TD_Summary" localSheetId="4">#REF!</definedName>
    <definedName name="TD_Summary">#REF!</definedName>
    <definedName name="third" localSheetId="2">'[10]Aug Contract Sales'!#REF!</definedName>
    <definedName name="third" localSheetId="3">'[10]Aug Contract Sales'!#REF!</definedName>
    <definedName name="third" localSheetId="4">'[10]Aug Contract Sales'!#REF!</definedName>
    <definedName name="third">'[10]Aug Contract Sales'!#REF!</definedName>
    <definedName name="ThirdLayer" localSheetId="2">OFFSET(#REF!,0,0,1,#REF!)</definedName>
    <definedName name="ThirdLayer" localSheetId="3">OFFSET(#REF!,0,0,1,#REF!)</definedName>
    <definedName name="ThirdLayer" localSheetId="4">OFFSET(#REF!,0,0,1,#REF!)</definedName>
    <definedName name="ThirdLayer">OFFSET(#REF!,0,0,1,#REF!)</definedName>
    <definedName name="tietohr">'[16]TB and calcs'!$N$7:$R$349</definedName>
    <definedName name="tracking">'[17]Salary-Headcount'!$A$3:$D$331</definedName>
    <definedName name="ty" localSheetId="2">#REF!</definedName>
    <definedName name="ty" localSheetId="3">#REF!</definedName>
    <definedName name="ty" localSheetId="4">#REF!</definedName>
    <definedName name="t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5" l="1"/>
  <c r="E87" i="11"/>
  <c r="E87" i="10"/>
  <c r="E86" i="9"/>
  <c r="E86" i="7"/>
  <c r="E86" i="11"/>
  <c r="E86" i="10"/>
  <c r="E85" i="9"/>
  <c r="E84" i="11"/>
  <c r="E84" i="10"/>
  <c r="E83" i="9"/>
  <c r="C79" i="5"/>
  <c r="E83" i="7"/>
  <c r="E77" i="11"/>
  <c r="E77" i="10"/>
  <c r="E77" i="7"/>
  <c r="C87" i="5" l="1"/>
  <c r="C88" i="5"/>
  <c r="C89" i="5" l="1"/>
  <c r="C90" i="5"/>
  <c r="C86" i="5"/>
  <c r="C83" i="5"/>
  <c r="C80" i="5"/>
  <c r="C78" i="5"/>
  <c r="C77" i="5"/>
  <c r="C76" i="5"/>
  <c r="C75" i="5"/>
  <c r="C74" i="5"/>
  <c r="C72" i="5"/>
  <c r="C71" i="5"/>
  <c r="C70" i="5"/>
  <c r="C66" i="5"/>
  <c r="C58" i="5"/>
  <c r="B6" i="9"/>
  <c r="E6" i="9" s="1"/>
  <c r="B7" i="9"/>
  <c r="E7" i="9" s="1"/>
  <c r="B8" i="9"/>
  <c r="B8" i="10" s="1"/>
  <c r="B9" i="9"/>
  <c r="E9" i="9" s="1"/>
  <c r="B10" i="9"/>
  <c r="E10" i="9" s="1"/>
  <c r="B11" i="9"/>
  <c r="E11" i="9" s="1"/>
  <c r="B13" i="9"/>
  <c r="B13" i="10" s="1"/>
  <c r="B13" i="11" s="1"/>
  <c r="E13" i="11" s="1"/>
  <c r="B15" i="9"/>
  <c r="E15" i="9" s="1"/>
  <c r="B17" i="9"/>
  <c r="E17" i="9" s="1"/>
  <c r="B19" i="9"/>
  <c r="E19" i="9" s="1"/>
  <c r="B21" i="9"/>
  <c r="B23" i="9"/>
  <c r="E23" i="9" s="1"/>
  <c r="B25" i="9"/>
  <c r="B25" i="10" s="1"/>
  <c r="B25" i="11" s="1"/>
  <c r="E25" i="11" s="1"/>
  <c r="B27" i="9"/>
  <c r="E27" i="9" s="1"/>
  <c r="B29" i="9"/>
  <c r="B31" i="9"/>
  <c r="E31" i="9" s="1"/>
  <c r="B33" i="9"/>
  <c r="B35" i="9"/>
  <c r="E35" i="9" s="1"/>
  <c r="B37" i="9"/>
  <c r="B37" i="10" s="1"/>
  <c r="B39" i="9"/>
  <c r="E39" i="9" s="1"/>
  <c r="B41" i="9"/>
  <c r="B43" i="9"/>
  <c r="E43" i="9" s="1"/>
  <c r="B45" i="9"/>
  <c r="B45" i="10" s="1"/>
  <c r="B45" i="11" s="1"/>
  <c r="E45" i="11" s="1"/>
  <c r="B49" i="9"/>
  <c r="B49" i="10" s="1"/>
  <c r="C6" i="5"/>
  <c r="C7" i="5"/>
  <c r="C8" i="5"/>
  <c r="C9" i="5"/>
  <c r="C10" i="5"/>
  <c r="C24" i="5"/>
  <c r="C27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" i="5"/>
  <c r="B14" i="5"/>
  <c r="C14" i="5" s="1"/>
  <c r="B30" i="5"/>
  <c r="C30" i="5" s="1"/>
  <c r="B29" i="5"/>
  <c r="C29" i="5" s="1"/>
  <c r="B28" i="5"/>
  <c r="C28" i="5" s="1"/>
  <c r="B27" i="5"/>
  <c r="B26" i="5"/>
  <c r="C26" i="5" s="1"/>
  <c r="B25" i="5"/>
  <c r="C25" i="5" s="1"/>
  <c r="B24" i="5"/>
  <c r="B23" i="5"/>
  <c r="C23" i="5" s="1"/>
  <c r="B22" i="5"/>
  <c r="C22" i="5" s="1"/>
  <c r="B21" i="5"/>
  <c r="C21" i="5" s="1"/>
  <c r="B20" i="5"/>
  <c r="C20" i="5" s="1"/>
  <c r="B19" i="5"/>
  <c r="C19" i="5" s="1"/>
  <c r="B18" i="5"/>
  <c r="C18" i="5" s="1"/>
  <c r="B17" i="5"/>
  <c r="C17" i="5" s="1"/>
  <c r="B16" i="5"/>
  <c r="C16" i="5" s="1"/>
  <c r="B15" i="5"/>
  <c r="C15" i="5" s="1"/>
  <c r="E51" i="11"/>
  <c r="E51" i="10"/>
  <c r="E6" i="7"/>
  <c r="E7" i="7"/>
  <c r="E8" i="7"/>
  <c r="E9" i="7"/>
  <c r="E10" i="7"/>
  <c r="E11" i="7"/>
  <c r="E13" i="7"/>
  <c r="E15" i="7"/>
  <c r="E17" i="7"/>
  <c r="E19" i="7"/>
  <c r="E21" i="7"/>
  <c r="E23" i="7"/>
  <c r="E25" i="7"/>
  <c r="E27" i="7"/>
  <c r="E29" i="7"/>
  <c r="E31" i="7"/>
  <c r="E33" i="7"/>
  <c r="E35" i="7"/>
  <c r="E37" i="7"/>
  <c r="E39" i="7"/>
  <c r="E41" i="7"/>
  <c r="E43" i="7"/>
  <c r="E45" i="7"/>
  <c r="E49" i="7"/>
  <c r="E51" i="7"/>
  <c r="E13" i="9"/>
  <c r="E45" i="9"/>
  <c r="E51" i="9"/>
  <c r="B13" i="5"/>
  <c r="C13" i="5" s="1"/>
  <c r="B12" i="5"/>
  <c r="C12" i="5" s="1"/>
  <c r="B11" i="5"/>
  <c r="C11" i="5" s="1"/>
  <c r="E94" i="11"/>
  <c r="E93" i="11"/>
  <c r="E92" i="11"/>
  <c r="E91" i="11"/>
  <c r="E90" i="11"/>
  <c r="E89" i="11"/>
  <c r="E88" i="11"/>
  <c r="E85" i="11"/>
  <c r="E83" i="11"/>
  <c r="E82" i="11"/>
  <c r="E81" i="11"/>
  <c r="E80" i="11"/>
  <c r="E79" i="11"/>
  <c r="E78" i="11"/>
  <c r="E76" i="11"/>
  <c r="E75" i="11"/>
  <c r="E74" i="11"/>
  <c r="E70" i="11"/>
  <c r="E63" i="11"/>
  <c r="F63" i="11" s="1"/>
  <c r="E94" i="10"/>
  <c r="E93" i="10"/>
  <c r="E92" i="10"/>
  <c r="E91" i="10"/>
  <c r="E90" i="10"/>
  <c r="E89" i="10"/>
  <c r="E88" i="10"/>
  <c r="E85" i="10"/>
  <c r="E83" i="10"/>
  <c r="E82" i="10"/>
  <c r="E81" i="10"/>
  <c r="E80" i="10"/>
  <c r="E79" i="10"/>
  <c r="E78" i="10"/>
  <c r="E76" i="10"/>
  <c r="E75" i="10"/>
  <c r="E74" i="10"/>
  <c r="E70" i="10"/>
  <c r="E63" i="10"/>
  <c r="F63" i="10" s="1"/>
  <c r="B12" i="7"/>
  <c r="E13" i="10" l="1"/>
  <c r="E25" i="10"/>
  <c r="E25" i="9"/>
  <c r="E49" i="10"/>
  <c r="B49" i="11"/>
  <c r="E49" i="11" s="1"/>
  <c r="B37" i="11"/>
  <c r="E37" i="11" s="1"/>
  <c r="E29" i="9"/>
  <c r="B29" i="10"/>
  <c r="E21" i="9"/>
  <c r="B21" i="10"/>
  <c r="B8" i="11"/>
  <c r="E8" i="11" s="1"/>
  <c r="E8" i="10"/>
  <c r="E37" i="9"/>
  <c r="E45" i="10"/>
  <c r="B12" i="9"/>
  <c r="E12" i="7"/>
  <c r="E95" i="10"/>
  <c r="F95" i="10" s="1"/>
  <c r="E49" i="9"/>
  <c r="E37" i="10"/>
  <c r="E41" i="9"/>
  <c r="B41" i="10"/>
  <c r="B33" i="10"/>
  <c r="E33" i="9"/>
  <c r="E95" i="11"/>
  <c r="F95" i="11" s="1"/>
  <c r="E8" i="9"/>
  <c r="B43" i="10"/>
  <c r="B43" i="11" s="1"/>
  <c r="B39" i="10"/>
  <c r="B39" i="11" s="1"/>
  <c r="B35" i="10"/>
  <c r="B35" i="11" s="1"/>
  <c r="B31" i="10"/>
  <c r="B31" i="11" s="1"/>
  <c r="B27" i="10"/>
  <c r="B27" i="11" s="1"/>
  <c r="B23" i="10"/>
  <c r="B23" i="11" s="1"/>
  <c r="B19" i="10"/>
  <c r="B19" i="11" s="1"/>
  <c r="B15" i="10"/>
  <c r="B15" i="11" s="1"/>
  <c r="B11" i="10"/>
  <c r="B11" i="11" s="1"/>
  <c r="B7" i="10"/>
  <c r="B7" i="11" s="1"/>
  <c r="B10" i="10"/>
  <c r="B10" i="11" s="1"/>
  <c r="B6" i="10"/>
  <c r="B6" i="11" s="1"/>
  <c r="B17" i="10"/>
  <c r="B9" i="10"/>
  <c r="B9" i="11" l="1"/>
  <c r="E9" i="11" s="1"/>
  <c r="E9" i="10"/>
  <c r="E29" i="10"/>
  <c r="B29" i="11"/>
  <c r="E29" i="11" s="1"/>
  <c r="E17" i="10"/>
  <c r="B17" i="11"/>
  <c r="E17" i="11" s="1"/>
  <c r="B12" i="10"/>
  <c r="E12" i="9"/>
  <c r="B33" i="11"/>
  <c r="E33" i="11" s="1"/>
  <c r="E33" i="10"/>
  <c r="E21" i="10"/>
  <c r="B21" i="11"/>
  <c r="E21" i="11" s="1"/>
  <c r="B41" i="11"/>
  <c r="E41" i="11" s="1"/>
  <c r="E41" i="10"/>
  <c r="E11" i="10"/>
  <c r="E11" i="11"/>
  <c r="E27" i="10"/>
  <c r="E27" i="11"/>
  <c r="E43" i="10"/>
  <c r="E43" i="11"/>
  <c r="E6" i="11"/>
  <c r="E6" i="10"/>
  <c r="E15" i="10"/>
  <c r="E15" i="11"/>
  <c r="E31" i="10"/>
  <c r="E31" i="11"/>
  <c r="E10" i="11"/>
  <c r="E10" i="10"/>
  <c r="E19" i="10"/>
  <c r="E19" i="11"/>
  <c r="E35" i="10"/>
  <c r="E35" i="11"/>
  <c r="E7" i="10"/>
  <c r="E7" i="11"/>
  <c r="E23" i="10"/>
  <c r="E23" i="11"/>
  <c r="E39" i="10"/>
  <c r="E39" i="11"/>
  <c r="E12" i="10" l="1"/>
  <c r="B12" i="11"/>
  <c r="E12" i="11" s="1"/>
  <c r="B5" i="9" l="1"/>
  <c r="E93" i="9"/>
  <c r="E92" i="9"/>
  <c r="E91" i="9"/>
  <c r="E90" i="9"/>
  <c r="E89" i="9"/>
  <c r="E88" i="9"/>
  <c r="E87" i="9"/>
  <c r="E84" i="9"/>
  <c r="E82" i="9"/>
  <c r="E81" i="9"/>
  <c r="E80" i="9"/>
  <c r="E79" i="9"/>
  <c r="E78" i="9"/>
  <c r="E77" i="9"/>
  <c r="E76" i="9"/>
  <c r="E75" i="9"/>
  <c r="E74" i="9"/>
  <c r="E70" i="9"/>
  <c r="E63" i="9"/>
  <c r="F63" i="9" s="1"/>
  <c r="E94" i="9" l="1"/>
  <c r="F94" i="9" s="1"/>
  <c r="E5" i="9"/>
  <c r="B5" i="10"/>
  <c r="E85" i="7"/>
  <c r="E76" i="7"/>
  <c r="B5" i="11" l="1"/>
  <c r="E5" i="11" s="1"/>
  <c r="E5" i="10"/>
  <c r="B42" i="7" l="1"/>
  <c r="B26" i="7"/>
  <c r="B22" i="7"/>
  <c r="B20" i="7"/>
  <c r="B18" i="7"/>
  <c r="E22" i="7" l="1"/>
  <c r="B22" i="9"/>
  <c r="E26" i="7"/>
  <c r="B26" i="9"/>
  <c r="E18" i="7"/>
  <c r="B18" i="9"/>
  <c r="E42" i="7"/>
  <c r="B42" i="9"/>
  <c r="B20" i="9"/>
  <c r="E20" i="7"/>
  <c r="B50" i="7"/>
  <c r="B46" i="7"/>
  <c r="B44" i="7"/>
  <c r="B40" i="7"/>
  <c r="B38" i="7"/>
  <c r="B36" i="7"/>
  <c r="B30" i="7"/>
  <c r="B28" i="7"/>
  <c r="B28" i="9" l="1"/>
  <c r="E28" i="7"/>
  <c r="B40" i="9"/>
  <c r="E40" i="7"/>
  <c r="B18" i="10"/>
  <c r="E18" i="9"/>
  <c r="E22" i="9"/>
  <c r="B22" i="10"/>
  <c r="E30" i="7"/>
  <c r="B30" i="9"/>
  <c r="B44" i="9"/>
  <c r="E44" i="7"/>
  <c r="B20" i="10"/>
  <c r="E20" i="9"/>
  <c r="B36" i="9"/>
  <c r="E36" i="7"/>
  <c r="E46" i="7"/>
  <c r="B46" i="9"/>
  <c r="E42" i="9"/>
  <c r="B42" i="10"/>
  <c r="E26" i="9"/>
  <c r="B26" i="10"/>
  <c r="E38" i="7"/>
  <c r="B38" i="9"/>
  <c r="E50" i="7"/>
  <c r="B50" i="9"/>
  <c r="E73" i="7"/>
  <c r="E70" i="7"/>
  <c r="E69" i="7"/>
  <c r="E30" i="9" l="1"/>
  <c r="B30" i="10"/>
  <c r="B40" i="10"/>
  <c r="E40" i="9"/>
  <c r="E38" i="9"/>
  <c r="B38" i="10"/>
  <c r="B42" i="11"/>
  <c r="E42" i="11" s="1"/>
  <c r="E42" i="10"/>
  <c r="E20" i="10"/>
  <c r="B20" i="11"/>
  <c r="E20" i="11" s="1"/>
  <c r="B18" i="11"/>
  <c r="E18" i="11" s="1"/>
  <c r="E18" i="10"/>
  <c r="B36" i="10"/>
  <c r="E36" i="9"/>
  <c r="B22" i="11"/>
  <c r="E22" i="11" s="1"/>
  <c r="E22" i="10"/>
  <c r="B28" i="10"/>
  <c r="E28" i="9"/>
  <c r="B50" i="10"/>
  <c r="E50" i="9"/>
  <c r="B26" i="11"/>
  <c r="E26" i="11" s="1"/>
  <c r="E26" i="10"/>
  <c r="B46" i="10"/>
  <c r="E46" i="9"/>
  <c r="B44" i="10"/>
  <c r="E44" i="9"/>
  <c r="E84" i="7"/>
  <c r="E44" i="10" l="1"/>
  <c r="B44" i="11"/>
  <c r="E44" i="11" s="1"/>
  <c r="B28" i="11"/>
  <c r="E28" i="11" s="1"/>
  <c r="E28" i="10"/>
  <c r="E36" i="10"/>
  <c r="B36" i="11"/>
  <c r="E36" i="11" s="1"/>
  <c r="B40" i="11"/>
  <c r="E40" i="11" s="1"/>
  <c r="E40" i="10"/>
  <c r="B38" i="11"/>
  <c r="E38" i="11" s="1"/>
  <c r="E38" i="10"/>
  <c r="B30" i="11"/>
  <c r="E30" i="11" s="1"/>
  <c r="E30" i="10"/>
  <c r="B46" i="11"/>
  <c r="E46" i="11" s="1"/>
  <c r="E46" i="10"/>
  <c r="B50" i="11"/>
  <c r="E50" i="11" s="1"/>
  <c r="E50" i="10"/>
  <c r="E81" i="7" l="1"/>
  <c r="E80" i="7"/>
  <c r="E72" i="7" l="1"/>
  <c r="E67" i="7"/>
  <c r="E90" i="7" l="1"/>
  <c r="E89" i="7"/>
  <c r="B48" i="7" l="1"/>
  <c r="B34" i="7"/>
  <c r="B32" i="7"/>
  <c r="B24" i="7"/>
  <c r="B16" i="7"/>
  <c r="B14" i="7"/>
  <c r="B47" i="7"/>
  <c r="E14" i="7" l="1"/>
  <c r="B14" i="9"/>
  <c r="E34" i="7"/>
  <c r="B34" i="9"/>
  <c r="B16" i="9"/>
  <c r="E16" i="7"/>
  <c r="B48" i="9"/>
  <c r="E48" i="7"/>
  <c r="B24" i="9"/>
  <c r="E24" i="7"/>
  <c r="B47" i="9"/>
  <c r="E47" i="7"/>
  <c r="B32" i="9"/>
  <c r="E32" i="7"/>
  <c r="E94" i="7"/>
  <c r="E93" i="7"/>
  <c r="E92" i="7"/>
  <c r="E91" i="7"/>
  <c r="E88" i="7"/>
  <c r="E87" i="7"/>
  <c r="E82" i="7"/>
  <c r="E79" i="7"/>
  <c r="E78" i="7"/>
  <c r="E75" i="7"/>
  <c r="E96" i="7"/>
  <c r="E95" i="7"/>
  <c r="E74" i="7"/>
  <c r="E71" i="7"/>
  <c r="E68" i="7"/>
  <c r="E63" i="7"/>
  <c r="E5" i="7"/>
  <c r="E53" i="7" l="1"/>
  <c r="E47" i="9"/>
  <c r="B47" i="10"/>
  <c r="B48" i="10"/>
  <c r="E48" i="9"/>
  <c r="F63" i="7"/>
  <c r="B14" i="10"/>
  <c r="E14" i="9"/>
  <c r="B32" i="10"/>
  <c r="E32" i="9"/>
  <c r="B24" i="10"/>
  <c r="E24" i="9"/>
  <c r="B16" i="10"/>
  <c r="E16" i="9"/>
  <c r="E34" i="9"/>
  <c r="B34" i="10"/>
  <c r="E97" i="7"/>
  <c r="C59" i="5"/>
  <c r="C91" i="5" s="1"/>
  <c r="C104" i="5" s="1"/>
  <c r="E24" i="10" l="1"/>
  <c r="B24" i="11"/>
  <c r="E24" i="11" s="1"/>
  <c r="B14" i="11"/>
  <c r="E14" i="11" s="1"/>
  <c r="E14" i="10"/>
  <c r="F97" i="7"/>
  <c r="B48" i="11"/>
  <c r="E48" i="11" s="1"/>
  <c r="E48" i="10"/>
  <c r="B34" i="11"/>
  <c r="E34" i="11" s="1"/>
  <c r="E34" i="10"/>
  <c r="B16" i="11"/>
  <c r="E16" i="11" s="1"/>
  <c r="E16" i="10"/>
  <c r="E32" i="10"/>
  <c r="B32" i="11"/>
  <c r="E32" i="11" s="1"/>
  <c r="B47" i="11"/>
  <c r="E47" i="11" s="1"/>
  <c r="E47" i="10"/>
  <c r="E53" i="9"/>
  <c r="C106" i="5"/>
  <c r="E55" i="7"/>
  <c r="F53" i="7"/>
  <c r="B104" i="5"/>
  <c r="F53" i="9" l="1"/>
  <c r="E55" i="9"/>
  <c r="F55" i="9" s="1"/>
  <c r="E53" i="10"/>
  <c r="F55" i="7"/>
  <c r="F98" i="7" s="1"/>
  <c r="B58" i="5"/>
  <c r="B59" i="5" s="1"/>
  <c r="B106" i="5" s="1"/>
  <c r="E53" i="11"/>
  <c r="F53" i="10" l="1"/>
  <c r="E55" i="10"/>
  <c r="F53" i="11"/>
  <c r="E55" i="11"/>
  <c r="F55" i="11" s="1"/>
  <c r="F95" i="9"/>
  <c r="I96" i="9" s="1"/>
  <c r="F96" i="9" s="1"/>
  <c r="F97" i="9" s="1"/>
  <c r="I99" i="7"/>
  <c r="F99" i="7" s="1"/>
  <c r="F96" i="11" l="1"/>
  <c r="I97" i="11" s="1"/>
  <c r="F97" i="11" s="1"/>
  <c r="F98" i="11" s="1"/>
  <c r="F55" i="10"/>
  <c r="F96" i="10" s="1"/>
  <c r="F100" i="7"/>
  <c r="I97" i="10" l="1"/>
  <c r="F97" i="10" s="1"/>
  <c r="F98" i="10" l="1"/>
</calcChain>
</file>

<file path=xl/sharedStrings.xml><?xml version="1.0" encoding="utf-8"?>
<sst xmlns="http://schemas.openxmlformats.org/spreadsheetml/2006/main" count="427" uniqueCount="102">
  <si>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</si>
  <si>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</si>
  <si>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</si>
  <si>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</si>
  <si>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</si>
  <si>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</si>
  <si>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</si>
  <si>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</si>
  <si>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</si>
  <si>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</si>
  <si>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 xml:space="preserve">Staff </t>
  </si>
  <si>
    <t>Annual Salary</t>
  </si>
  <si>
    <t>%Effort</t>
  </si>
  <si>
    <t>Months</t>
  </si>
  <si>
    <t>T&amp;E Salary</t>
  </si>
  <si>
    <t>BUDGET TOTAL</t>
  </si>
  <si>
    <t>Sr. Business Intelligence Analyst - Grace Jividen</t>
  </si>
  <si>
    <t>Staff Subtotal</t>
  </si>
  <si>
    <t>Fringe</t>
  </si>
  <si>
    <t>Fringe Subtotal</t>
  </si>
  <si>
    <t>Travel</t>
  </si>
  <si>
    <t>Staff mileage</t>
  </si>
  <si>
    <t>Client Travel:</t>
  </si>
  <si>
    <t>Travel Subtotal</t>
  </si>
  <si>
    <t>Subtot</t>
  </si>
  <si>
    <t>Total Direct cost</t>
  </si>
  <si>
    <t>Total cost</t>
  </si>
  <si>
    <t>Indirect 10%</t>
  </si>
  <si>
    <t>Space - Fair Share</t>
  </si>
  <si>
    <t>Utilities - Fair Share</t>
  </si>
  <si>
    <t>Telecomm - Fair Share</t>
  </si>
  <si>
    <t>HIV/STI Testing Kit delivery charge</t>
  </si>
  <si>
    <t>Monroe County ARPA Budget</t>
  </si>
  <si>
    <t>Per unit $</t>
  </si>
  <si>
    <t># units</t>
  </si>
  <si>
    <t>Units Total</t>
  </si>
  <si>
    <t xml:space="preserve">Food Cupboard Cooler Unit </t>
  </si>
  <si>
    <t>Pharmacy Lockers (expansion at low-income housing- Seneca Towers)</t>
  </si>
  <si>
    <t>Sr. Dir, Support Prog &amp; Svcs - Karrie Gates</t>
  </si>
  <si>
    <t>Supportive Services Assistant - Dan Gundrum</t>
  </si>
  <si>
    <t>Manager Supportive Services - Emily Ryan-Kaltenbach</t>
  </si>
  <si>
    <t xml:space="preserve">Food Program Coordinator - Jennifer Woodring </t>
  </si>
  <si>
    <t>Sr. Director, Community Prevention &amp; Harm Red - Julie Ritzler-Shelling</t>
  </si>
  <si>
    <t xml:space="preserve">Manager, Community Prevention Services - Kris Alfonso </t>
  </si>
  <si>
    <t>SVP,Chief Financial &amp; Chief Development Off - Jason Barnecu-Kearns</t>
  </si>
  <si>
    <t>Chief Medical Officer - Sarah Bolduc</t>
  </si>
  <si>
    <t>VP, Pharmacy - Mark Malahosky</t>
  </si>
  <si>
    <t>Sr. Director, Practice Administration - Jeannine Pescara</t>
  </si>
  <si>
    <t>Director, Financial Planning &amp; Analysis - Kevser Turhan</t>
  </si>
  <si>
    <t>Sr. Grant Accountant - Karen Licata</t>
  </si>
  <si>
    <t>Grants Accounting Manager - TBH</t>
  </si>
  <si>
    <t>Rental assistance 3 req/mth/$850ea</t>
  </si>
  <si>
    <t>Utility assistance 3 req/mth/$250ea</t>
  </si>
  <si>
    <t>Trillium Health</t>
  </si>
  <si>
    <t>Transportation for clients bus/cab/gas cards/other</t>
  </si>
  <si>
    <t>HIV/STI Testing Kits (qt 250 per year)</t>
  </si>
  <si>
    <t>Medical Case Manager (Food Cupbaord) - TBH</t>
  </si>
  <si>
    <t>Medical Case Manager (Harm Reduction &amp; Syringe Exchange Program)- TBH</t>
  </si>
  <si>
    <t>Medical Case Manager (Mobile Access Clinic) - TBH</t>
  </si>
  <si>
    <t>Medical Case Manager (Clinic) - TBH</t>
  </si>
  <si>
    <t>Nurse (RN)</t>
  </si>
  <si>
    <t>Nurse (LPN)</t>
  </si>
  <si>
    <t>Nurse (LPN) use clinic LPN salary</t>
  </si>
  <si>
    <t>Nurse (RN) use clinic RN salary</t>
  </si>
  <si>
    <t>Maintenance of food distribution van</t>
  </si>
  <si>
    <t>Food Distribution Van (redsign and re-purpose of existing veichle)</t>
  </si>
  <si>
    <t>Laptops and equiptment for new staff</t>
  </si>
  <si>
    <t xml:space="preserve">Cell phone for new staff </t>
  </si>
  <si>
    <t>Wi-fi (addtion of new staff)</t>
  </si>
  <si>
    <t>NOT fair-share, include in separate line</t>
  </si>
  <si>
    <t>Food Program Support Assistant - Elisabeth Wisse</t>
  </si>
  <si>
    <t>Director, Case Management &amp; RW Administration - Kate Hopkins</t>
  </si>
  <si>
    <t>Sr. Director, Pharmacy Operations - Christopher Woodring</t>
  </si>
  <si>
    <t>based on MTDC</t>
  </si>
  <si>
    <t>Marketing and educational materials</t>
  </si>
  <si>
    <t>Program Suppllies (shelving, carts, food storage bins, food distribution bags, hygiene/clothing/basic need bags)</t>
  </si>
  <si>
    <t>Indirect 10% of MTDC</t>
  </si>
  <si>
    <t>Laptops and equipment for new staff</t>
  </si>
  <si>
    <t>Community Health Worker - TBH</t>
  </si>
  <si>
    <t>Community Health Worker- TBH</t>
  </si>
  <si>
    <t xml:space="preserve">Project ACCESS Supervisor </t>
  </si>
  <si>
    <t xml:space="preserve">Plumbing and electrial for new FC Cooler Unit </t>
  </si>
  <si>
    <t xml:space="preserve">FC Redesign/Construction (to increase workflow capacity) </t>
  </si>
  <si>
    <t>Consultant- Architect for FC redsign</t>
  </si>
  <si>
    <t>Patient/Client Incentive Gift Cards and Food Vouchers (1,000 @ $25/each)</t>
  </si>
  <si>
    <t>Patient/Client Incentive Gift Cards and Food Vouchers (1000 @ $25/each)</t>
  </si>
  <si>
    <t>Staff Training (external)</t>
  </si>
  <si>
    <t>Staff Travel- mileage</t>
  </si>
  <si>
    <t>Healthcare Costs for Patients (uninsured/underinsured; i.e. Monkeypox vaccine)</t>
  </si>
  <si>
    <t>Food pallet-jack electric cart</t>
  </si>
  <si>
    <t>Program Suppllies (food distribution bags, hygiene/clothing/basic need bags)</t>
  </si>
  <si>
    <t xml:space="preserve">Community Health Worker Certification </t>
  </si>
  <si>
    <t>1/1/23-12/31/23</t>
  </si>
  <si>
    <t>1/1/24-12/31/24</t>
  </si>
  <si>
    <t>1/1/25-12/31/25</t>
  </si>
  <si>
    <t>1/1/26-12/31/26</t>
  </si>
  <si>
    <t>Community Health Worker Certification (turnover)</t>
  </si>
  <si>
    <t>Food Purchase for FC $1200/wk</t>
  </si>
  <si>
    <t xml:space="preserve">Staff Mileage </t>
  </si>
  <si>
    <t xml:space="preserve">Ancillary Supplies-  syringes, alcohol prep pads, vaccine prep pads </t>
  </si>
  <si>
    <t xml:space="preserve">Mobile Access Clinic Ancillary Supplies-  syringes, alcohol prep pads, vaccine prep pads </t>
  </si>
  <si>
    <t xml:space="preserve">Project ACCESS Program Supervisor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</si>
</sst>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5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9">
    <xf numFmtId="0" fontId="0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2" xfId="0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0" fillId="0" borderId="0" xfId="0"/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/>
    <xf numFmtId="0" fontId="0" fillId="0" borderId="0" xfId="0" applyBorder="1" applyAlignment="1"/>
    <xf numFmtId="42" fontId="8" fillId="0" borderId="1" xfId="0" applyNumberFormat="1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42" fontId="10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0" fontId="9" fillId="0" borderId="4" xfId="0" applyFont="1" applyBorder="1" applyAlignment="1">
      <alignment horizontal="center" vertical="center" wrapText="1"/>
    </xf>
    <xf numFmtId="42" fontId="8" fillId="0" borderId="3" xfId="0" applyNumberFormat="1" applyFont="1" applyFill="1" applyBorder="1" applyAlignment="1">
      <alignment horizontal="right" vertical="center"/>
    </xf>
    <xf numFmtId="164" fontId="6" fillId="2" borderId="5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42" fontId="8" fillId="4" borderId="1" xfId="0" applyNumberFormat="1" applyFont="1" applyFill="1" applyBorder="1" applyAlignment="1">
      <alignment horizontal="right" vertical="center"/>
    </xf>
    <xf numFmtId="42" fontId="8" fillId="4" borderId="0" xfId="0" applyNumberFormat="1" applyFont="1" applyFill="1" applyBorder="1" applyAlignment="1">
      <alignment horizontal="right" vertical="center"/>
    </xf>
    <xf numFmtId="0" fontId="11" fillId="3" borderId="2" xfId="0" applyFont="1" applyFill="1" applyBorder="1" applyAlignment="1" applyProtection="1">
      <alignment vertical="center"/>
      <protection locked="0"/>
    </xf>
    <xf numFmtId="44" fontId="10" fillId="3" borderId="1" xfId="0" applyNumberFormat="1" applyFont="1" applyFill="1" applyBorder="1" applyAlignment="1" applyProtection="1">
      <alignment horizontal="right" vertical="center"/>
      <protection locked="0"/>
    </xf>
    <xf numFmtId="44" fontId="10" fillId="3" borderId="3" xfId="0" applyNumberFormat="1" applyFont="1" applyFill="1" applyBorder="1" applyAlignment="1" applyProtection="1">
      <alignment horizontal="right" vertical="center"/>
      <protection locked="0"/>
    </xf>
    <xf numFmtId="44" fontId="6" fillId="3" borderId="1" xfId="0" applyNumberFormat="1" applyFont="1" applyFill="1" applyBorder="1" applyAlignment="1" applyProtection="1">
      <alignment vertical="center"/>
      <protection locked="0"/>
    </xf>
    <xf numFmtId="44" fontId="6" fillId="3" borderId="3" xfId="0" applyNumberFormat="1" applyFont="1" applyFill="1" applyBorder="1" applyAlignment="1" applyProtection="1">
      <alignment vertical="center"/>
      <protection locked="0"/>
    </xf>
    <xf numFmtId="164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6" fillId="3" borderId="1" xfId="0" applyNumberFormat="1" applyFont="1" applyFill="1" applyBorder="1" applyAlignment="1" applyProtection="1">
      <alignment vertical="center"/>
      <protection locked="0"/>
    </xf>
    <xf numFmtId="0" fontId="12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5" fillId="0" borderId="0" xfId="1" applyFont="1" applyAlignment="1">
      <alignment horizontal="left"/>
    </xf>
    <xf numFmtId="0" fontId="15" fillId="0" borderId="0" xfId="1" applyFont="1"/>
    <xf numFmtId="0" fontId="16" fillId="0" borderId="0" xfId="1" applyFont="1"/>
    <xf numFmtId="44" fontId="15" fillId="0" borderId="0" xfId="2" applyFont="1" applyFill="1"/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 applyBorder="1"/>
    <xf numFmtId="0" fontId="17" fillId="0" borderId="3" xfId="1" applyFont="1" applyBorder="1" applyAlignment="1">
      <alignment horizontal="left"/>
    </xf>
    <xf numFmtId="0" fontId="17" fillId="0" borderId="3" xfId="1" applyFont="1" applyBorder="1" applyAlignment="1">
      <alignment horizontal="center"/>
    </xf>
    <xf numFmtId="44" fontId="15" fillId="5" borderId="0" xfId="2" applyFont="1" applyFill="1"/>
    <xf numFmtId="0" fontId="16" fillId="0" borderId="3" xfId="1" applyFont="1" applyBorder="1" applyAlignment="1">
      <alignment horizontal="left"/>
    </xf>
    <xf numFmtId="164" fontId="18" fillId="0" borderId="3" xfId="2" applyNumberFormat="1" applyFont="1" applyFill="1" applyBorder="1" applyAlignment="1" applyProtection="1">
      <alignment horizontal="center"/>
      <protection locked="0"/>
    </xf>
    <xf numFmtId="9" fontId="16" fillId="0" borderId="3" xfId="3" applyFont="1" applyBorder="1" applyAlignment="1">
      <alignment horizontal="center"/>
    </xf>
    <xf numFmtId="0" fontId="16" fillId="0" borderId="3" xfId="3" applyNumberFormat="1" applyFont="1" applyBorder="1" applyAlignment="1">
      <alignment horizontal="center"/>
    </xf>
    <xf numFmtId="164" fontId="16" fillId="0" borderId="3" xfId="2" applyNumberFormat="1" applyFont="1" applyBorder="1" applyAlignment="1">
      <alignment horizontal="center"/>
    </xf>
    <xf numFmtId="0" fontId="16" fillId="0" borderId="0" xfId="1" applyFont="1" applyBorder="1" applyAlignment="1">
      <alignment wrapText="1"/>
    </xf>
    <xf numFmtId="0" fontId="16" fillId="6" borderId="3" xfId="1" applyFont="1" applyFill="1" applyBorder="1" applyAlignment="1">
      <alignment horizontal="left"/>
    </xf>
    <xf numFmtId="164" fontId="18" fillId="6" borderId="3" xfId="2" applyNumberFormat="1" applyFont="1" applyFill="1" applyBorder="1" applyAlignment="1" applyProtection="1">
      <alignment horizontal="center"/>
      <protection locked="0"/>
    </xf>
    <xf numFmtId="0" fontId="16" fillId="5" borderId="0" xfId="1" applyFont="1" applyFill="1"/>
    <xf numFmtId="164" fontId="16" fillId="0" borderId="3" xfId="2" applyNumberFormat="1" applyFont="1" applyFill="1" applyBorder="1" applyAlignment="1">
      <alignment horizontal="center"/>
    </xf>
    <xf numFmtId="0" fontId="16" fillId="0" borderId="3" xfId="1" applyFont="1" applyFill="1" applyBorder="1" applyAlignment="1">
      <alignment horizontal="left"/>
    </xf>
    <xf numFmtId="9" fontId="16" fillId="0" borderId="3" xfId="3" applyFont="1" applyFill="1" applyBorder="1" applyAlignment="1">
      <alignment horizontal="center"/>
    </xf>
    <xf numFmtId="0" fontId="16" fillId="0" borderId="3" xfId="3" applyNumberFormat="1" applyFont="1" applyFill="1" applyBorder="1" applyAlignment="1">
      <alignment horizontal="center"/>
    </xf>
    <xf numFmtId="0" fontId="16" fillId="0" borderId="3" xfId="1" applyFont="1" applyFill="1" applyBorder="1" applyAlignment="1">
      <alignment horizontal="center"/>
    </xf>
    <xf numFmtId="44" fontId="15" fillId="0" borderId="3" xfId="2" applyFont="1" applyFill="1" applyBorder="1" applyAlignment="1">
      <alignment horizontal="center"/>
    </xf>
    <xf numFmtId="0" fontId="15" fillId="0" borderId="3" xfId="2" applyNumberFormat="1" applyFont="1" applyFill="1" applyBorder="1" applyAlignment="1">
      <alignment horizontal="center"/>
    </xf>
    <xf numFmtId="44" fontId="15" fillId="7" borderId="3" xfId="2" applyFont="1" applyFill="1" applyBorder="1" applyAlignment="1">
      <alignment horizontal="center"/>
    </xf>
    <xf numFmtId="44" fontId="15" fillId="5" borderId="15" xfId="2" applyFont="1" applyFill="1" applyBorder="1"/>
    <xf numFmtId="0" fontId="16" fillId="6" borderId="3" xfId="1" applyFont="1" applyFill="1" applyBorder="1" applyAlignment="1">
      <alignment horizontal="center"/>
    </xf>
    <xf numFmtId="44" fontId="15" fillId="0" borderId="3" xfId="2" applyFont="1" applyBorder="1" applyAlignment="1">
      <alignment horizontal="center"/>
    </xf>
    <xf numFmtId="0" fontId="15" fillId="0" borderId="3" xfId="2" applyNumberFormat="1" applyFont="1" applyBorder="1" applyAlignment="1">
      <alignment horizontal="center"/>
    </xf>
    <xf numFmtId="44" fontId="15" fillId="5" borderId="0" xfId="2" applyFont="1" applyFill="1" applyBorder="1"/>
    <xf numFmtId="44" fontId="16" fillId="0" borderId="3" xfId="2" applyFont="1" applyBorder="1" applyAlignment="1">
      <alignment horizontal="center"/>
    </xf>
    <xf numFmtId="0" fontId="17" fillId="6" borderId="3" xfId="1" applyFont="1" applyFill="1" applyBorder="1" applyAlignment="1">
      <alignment horizontal="left"/>
    </xf>
    <xf numFmtId="44" fontId="16" fillId="0" borderId="0" xfId="2" applyFont="1" applyBorder="1" applyAlignment="1">
      <alignment horizontal="center"/>
    </xf>
    <xf numFmtId="0" fontId="16" fillId="0" borderId="0" xfId="1" applyFont="1" applyBorder="1" applyAlignment="1">
      <alignment horizontal="left"/>
    </xf>
    <xf numFmtId="44" fontId="15" fillId="0" borderId="0" xfId="2" applyFont="1" applyBorder="1" applyAlignment="1">
      <alignment horizontal="center"/>
    </xf>
    <xf numFmtId="44" fontId="15" fillId="7" borderId="0" xfId="2" applyFont="1" applyFill="1" applyBorder="1" applyAlignment="1">
      <alignment horizontal="center"/>
    </xf>
    <xf numFmtId="0" fontId="16" fillId="6" borderId="0" xfId="1" applyFont="1" applyFill="1" applyAlignment="1">
      <alignment horizontal="left"/>
    </xf>
    <xf numFmtId="0" fontId="16" fillId="6" borderId="0" xfId="1" applyFont="1" applyFill="1" applyAlignment="1">
      <alignment horizontal="center"/>
    </xf>
    <xf numFmtId="0" fontId="16" fillId="8" borderId="0" xfId="1" applyFont="1" applyFill="1" applyAlignment="1">
      <alignment horizontal="left"/>
    </xf>
    <xf numFmtId="0" fontId="16" fillId="8" borderId="0" xfId="1" applyFont="1" applyFill="1" applyAlignment="1">
      <alignment horizontal="center"/>
    </xf>
    <xf numFmtId="0" fontId="17" fillId="0" borderId="4" xfId="1" applyFont="1" applyBorder="1" applyAlignment="1">
      <alignment horizont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164" fontId="16" fillId="0" borderId="4" xfId="2" applyNumberFormat="1" applyFont="1" applyBorder="1" applyAlignment="1">
      <alignment horizontal="center"/>
    </xf>
    <xf numFmtId="164" fontId="16" fillId="7" borderId="0" xfId="2" applyNumberFormat="1" applyFont="1" applyFill="1" applyAlignment="1">
      <alignment horizontal="center"/>
    </xf>
    <xf numFmtId="44" fontId="15" fillId="5" borderId="3" xfId="2" applyFont="1" applyFill="1" applyBorder="1"/>
    <xf numFmtId="0" fontId="16" fillId="0" borderId="3" xfId="1" applyFont="1" applyBorder="1"/>
    <xf numFmtId="44" fontId="14" fillId="5" borderId="3" xfId="2" applyFont="1" applyFill="1" applyBorder="1"/>
    <xf numFmtId="9" fontId="19" fillId="0" borderId="3" xfId="1" applyNumberFormat="1" applyFont="1" applyBorder="1" applyAlignment="1">
      <alignment horizontal="center"/>
    </xf>
    <xf numFmtId="0" fontId="17" fillId="0" borderId="3" xfId="1" applyFont="1" applyBorder="1"/>
    <xf numFmtId="44" fontId="17" fillId="0" borderId="3" xfId="2" applyFont="1" applyBorder="1"/>
    <xf numFmtId="0" fontId="18" fillId="0" borderId="3" xfId="1" applyFont="1" applyFill="1" applyBorder="1" applyAlignment="1">
      <alignment horizontal="left"/>
    </xf>
    <xf numFmtId="164" fontId="18" fillId="0" borderId="3" xfId="2" applyNumberFormat="1" applyFont="1" applyFill="1" applyBorder="1" applyAlignment="1">
      <alignment horizontal="center"/>
    </xf>
    <xf numFmtId="9" fontId="18" fillId="0" borderId="3" xfId="3" applyFont="1" applyFill="1" applyBorder="1" applyAlignment="1">
      <alignment horizontal="center"/>
    </xf>
    <xf numFmtId="0" fontId="18" fillId="0" borderId="3" xfId="3" applyNumberFormat="1" applyFont="1" applyFill="1" applyBorder="1" applyAlignment="1">
      <alignment horizontal="center"/>
    </xf>
    <xf numFmtId="0" fontId="20" fillId="0" borderId="3" xfId="1" applyFont="1" applyBorder="1" applyAlignment="1">
      <alignment horizontal="left"/>
    </xf>
    <xf numFmtId="164" fontId="16" fillId="7" borderId="4" xfId="2" applyNumberFormat="1" applyFont="1" applyFill="1" applyBorder="1" applyAlignment="1">
      <alignment horizontal="center"/>
    </xf>
    <xf numFmtId="164" fontId="16" fillId="6" borderId="4" xfId="2" applyNumberFormat="1" applyFont="1" applyFill="1" applyBorder="1" applyAlignment="1">
      <alignment horizontal="center"/>
    </xf>
    <xf numFmtId="44" fontId="22" fillId="5" borderId="0" xfId="2" applyFont="1" applyFill="1"/>
    <xf numFmtId="0" fontId="21" fillId="0" borderId="0" xfId="1" applyFont="1" applyBorder="1" applyAlignment="1">
      <alignment wrapText="1"/>
    </xf>
    <xf numFmtId="0" fontId="21" fillId="0" borderId="0" xfId="1" applyFont="1"/>
    <xf numFmtId="0" fontId="18" fillId="0" borderId="3" xfId="1" applyFont="1" applyBorder="1" applyAlignment="1">
      <alignment horizontal="left"/>
    </xf>
    <xf numFmtId="0" fontId="21" fillId="6" borderId="4" xfId="1" applyFont="1" applyFill="1" applyBorder="1" applyAlignment="1">
      <alignment horizontal="center"/>
    </xf>
    <xf numFmtId="0" fontId="16" fillId="6" borderId="0" xfId="1" applyFont="1" applyFill="1"/>
    <xf numFmtId="164" fontId="18" fillId="6" borderId="4" xfId="2" applyNumberFormat="1" applyFont="1" applyFill="1" applyBorder="1" applyAlignment="1">
      <alignment horizontal="center"/>
    </xf>
    <xf numFmtId="0" fontId="18" fillId="6" borderId="3" xfId="1" applyFont="1" applyFill="1" applyBorder="1" applyAlignment="1">
      <alignment horizontal="center"/>
    </xf>
    <xf numFmtId="164" fontId="18" fillId="6" borderId="3" xfId="2" applyNumberFormat="1" applyFont="1" applyFill="1" applyBorder="1" applyAlignment="1">
      <alignment horizontal="center"/>
    </xf>
    <xf numFmtId="0" fontId="18" fillId="6" borderId="3" xfId="1" applyFont="1" applyFill="1" applyBorder="1" applyAlignment="1">
      <alignment horizontal="left"/>
    </xf>
    <xf numFmtId="9" fontId="18" fillId="6" borderId="3" xfId="3" applyFont="1" applyFill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6" fillId="0" borderId="0" xfId="1" applyFont="1" applyBorder="1" applyAlignment="1"/>
    <xf numFmtId="44" fontId="16" fillId="0" borderId="0" xfId="2" applyFont="1" applyBorder="1" applyAlignment="1"/>
    <xf numFmtId="0" fontId="16" fillId="0" borderId="0" xfId="1" applyFont="1" applyAlignment="1"/>
    <xf numFmtId="0" fontId="17" fillId="0" borderId="0" xfId="1" applyFont="1" applyBorder="1" applyAlignment="1">
      <alignment horizontal="center"/>
    </xf>
    <xf numFmtId="44" fontId="16" fillId="0" borderId="0" xfId="1" applyNumberFormat="1" applyFont="1" applyBorder="1" applyAlignment="1"/>
    <xf numFmtId="44" fontId="21" fillId="0" borderId="0" xfId="2" applyFont="1" applyBorder="1" applyAlignment="1"/>
    <xf numFmtId="44" fontId="21" fillId="0" borderId="0" xfId="1" applyNumberFormat="1" applyFont="1" applyBorder="1" applyAlignment="1"/>
    <xf numFmtId="44" fontId="16" fillId="6" borderId="0" xfId="2" applyFont="1" applyFill="1" applyBorder="1" applyAlignment="1"/>
    <xf numFmtId="44" fontId="21" fillId="6" borderId="0" xfId="2" applyFont="1" applyFill="1" applyBorder="1" applyAlignment="1"/>
    <xf numFmtId="0" fontId="21" fillId="6" borderId="0" xfId="1" applyFont="1" applyFill="1" applyAlignment="1"/>
    <xf numFmtId="0" fontId="16" fillId="6" borderId="0" xfId="1" applyFont="1" applyFill="1" applyAlignment="1"/>
    <xf numFmtId="44" fontId="16" fillId="0" borderId="0" xfId="1" applyNumberFormat="1" applyFont="1" applyAlignment="1"/>
    <xf numFmtId="9" fontId="16" fillId="0" borderId="0" xfId="1" applyNumberFormat="1" applyFont="1" applyAlignment="1"/>
    <xf numFmtId="44" fontId="16" fillId="0" borderId="0" xfId="2" applyFont="1" applyAlignment="1"/>
    <xf numFmtId="44" fontId="23" fillId="0" borderId="0" xfId="2" applyFont="1" applyBorder="1" applyAlignment="1"/>
    <xf numFmtId="44" fontId="15" fillId="0" borderId="0" xfId="2" applyFont="1" applyBorder="1" applyAlignment="1"/>
    <xf numFmtId="0" fontId="15" fillId="0" borderId="0" xfId="1" applyFont="1" applyAlignment="1"/>
    <xf numFmtId="164" fontId="16" fillId="6" borderId="3" xfId="2" applyNumberFormat="1" applyFont="1" applyFill="1" applyBorder="1" applyAlignment="1">
      <alignment horizontal="center"/>
    </xf>
    <xf numFmtId="0" fontId="16" fillId="6" borderId="4" xfId="1" applyFont="1" applyFill="1" applyBorder="1" applyAlignment="1">
      <alignment horizontal="center"/>
    </xf>
    <xf numFmtId="44" fontId="15" fillId="6" borderId="0" xfId="2" applyFont="1" applyFill="1"/>
    <xf numFmtId="0" fontId="18" fillId="6" borderId="4" xfId="1" applyFont="1" applyFill="1" applyBorder="1" applyAlignment="1">
      <alignment horizontal="center"/>
    </xf>
    <xf numFmtId="44" fontId="24" fillId="6" borderId="0" xfId="2" applyFont="1" applyFill="1"/>
    <xf numFmtId="0" fontId="18" fillId="6" borderId="0" xfId="1" applyFont="1" applyFill="1"/>
    <xf numFmtId="0" fontId="18" fillId="6" borderId="3" xfId="1" applyFont="1" applyFill="1" applyBorder="1" applyAlignment="1">
      <alignment horizontal="left" wrapText="1"/>
    </xf>
    <xf numFmtId="44" fontId="22" fillId="6" borderId="0" xfId="2" applyFont="1" applyFill="1"/>
    <xf numFmtId="0" fontId="18" fillId="0" borderId="3" xfId="1" applyFont="1" applyBorder="1" applyAlignment="1" applyProtection="1">
      <alignment horizontal="left"/>
      <protection locked="0"/>
    </xf>
    <xf numFmtId="0" fontId="18" fillId="0" borderId="3" xfId="1" applyFont="1" applyFill="1" applyBorder="1" applyAlignment="1" applyProtection="1">
      <alignment horizontal="left"/>
      <protection locked="0"/>
    </xf>
    <xf numFmtId="0" fontId="16" fillId="6" borderId="3" xfId="1" applyFont="1" applyFill="1" applyBorder="1" applyAlignment="1" applyProtection="1">
      <alignment horizontal="left"/>
      <protection locked="0"/>
    </xf>
    <xf numFmtId="0" fontId="16" fillId="0" borderId="3" xfId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8" fillId="6" borderId="3" xfId="1" applyFont="1" applyFill="1" applyBorder="1" applyAlignment="1" applyProtection="1">
      <alignment horizontal="left"/>
      <protection locked="0"/>
    </xf>
    <xf numFmtId="0" fontId="18" fillId="6" borderId="3" xfId="1" applyFont="1" applyFill="1" applyBorder="1" applyAlignment="1" applyProtection="1">
      <alignment horizontal="left" wrapText="1"/>
      <protection locked="0"/>
    </xf>
    <xf numFmtId="0" fontId="17" fillId="0" borderId="3" xfId="1" applyFont="1" applyBorder="1" applyAlignment="1" applyProtection="1">
      <alignment horizontal="left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16" fillId="6" borderId="3" xfId="1" applyFont="1" applyFill="1" applyBorder="1" applyAlignment="1" applyProtection="1">
      <alignment horizontal="left" wrapText="1"/>
      <protection locked="0"/>
    </xf>
    <xf numFmtId="0" fontId="16" fillId="6" borderId="16" xfId="1" applyFont="1" applyFill="1" applyBorder="1" applyAlignment="1">
      <alignment horizontal="left" wrapText="1"/>
    </xf>
    <xf numFmtId="0" fontId="16" fillId="6" borderId="16" xfId="1" applyFont="1" applyFill="1" applyBorder="1" applyAlignment="1" applyProtection="1">
      <alignment horizontal="left" wrapText="1"/>
      <protection locked="0"/>
    </xf>
    <xf numFmtId="0" fontId="18" fillId="5" borderId="3" xfId="1" applyFont="1" applyFill="1" applyBorder="1" applyAlignment="1">
      <alignment horizontal="left"/>
    </xf>
    <xf numFmtId="0" fontId="1" fillId="6" borderId="16" xfId="1" applyFont="1" applyFill="1" applyBorder="1" applyAlignment="1">
      <alignment horizontal="left" wrapText="1"/>
    </xf>
  </cellXfs>
  <cellStyles count="9">
    <cellStyle name="Comma 2" xfId="4"/>
    <cellStyle name="Currency 2" xfId="2"/>
    <cellStyle name="Currency 3" xfId="7"/>
    <cellStyle name="Normal" xfId="0" builtinId="0"/>
    <cellStyle name="Normal 2" xfId="1"/>
    <cellStyle name="Normal 3" xfId="5"/>
    <cellStyle name="Normal 4" xfId="8"/>
    <cellStyle name="Percent 2" xfId="3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YLAN\Group_Shares\Finance\Shared%20Accounting\AIDS%20Care\Account%20Reconciliations\2016%20FYE%20Period%20Close\2015%20Month%2004%20-%20October\PGCH_JEs%20&amp;%20Recs%2010-15\PGCH%20Income%20&amp;%20Inventory\201508%20-%20Contract%20Details%20-%20Genev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YLAN\Group_Shares\Finance\Shared%20Accounting\AIDS%20Care\Account%20Reconciliations\2016%20FYE%20Period%20Close\2015%20Month%2004%20-%20October\PGCH_JEs%20&amp;%20Recs%2010-15\PGCH%20Income%20&amp;%20Inventory\201508%20-%20Replenishment%20reconciliation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Shared%20Accounting/AIDS%20Care/Fiscal%20Budgets/Fiscal%202020%20Budget/MASTER-2020-BUDGET-FTE-Allocated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Shared%20Accounting/AIDS%20Care/Account%20Reconciliations/2020%20FYE%20Period%20Close/2020%20Month%209%20-%20March/Fixed%20Assets%200320/202003%20-%20Fixed%20Asset%20Detail%20-%20Manual%20Account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ussell\Documents\FY%202018%20Budget\Fiscal%202017%20Budget%20Mast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Shared%20Accounting/AIDS%20Care/Account%20Reconciliations/2020%20FYE%20Period%20Close/2020%20Month%209%20-%20March/Fixed%20Assets%200320/Fixed%20Assets%20Detail%20&amp;%20Rollforward%20June%202020%20Jan%20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vser\Working%20file%20Fiscal%202017%20Budget%20Maste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ylan\group_shares\Finance\Shared%20Accounting\AIDS%20Care\Account%20Reconciliations\2021%20FYE%20Period%20Close\_FY%202021%20Financial%20Statements\202102%20-%20Internal%20Reports\202102%20-%20FTE%20Calculation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Shared%20Accounting/AIDS%20Care/Account%20Reconciliations/2018%20FYE%20Period%20Close/2018%20Month%209%20-%20March/_PR%20JE%20&amp;%20Recs%20From%20HR%200318/201803%20-%20Payroll%20Reporting%20-%20with%20H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13210\Downloads\it-Infrastructure-and-Operations-Budget-Workbook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Shared%20Accounting/AIDS%20Care/Fiscal%20Budgets/Fiscal%202021%20Budget/Submissions/Copy%20of%20TH_Rec%2024000%20-%20Updated%20Rent%20Leveling%20-%2003-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ylan\group_shares\Finance\Shared%20Accounting\AIDS%20Care\Account%20Reconciliations\2018%20FYE%20Period%20Close\_2017%20UDS\Pharmacy%20Revenue\2018%20Pharmacy%20Revenue%20and%20Receip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Shared%20Accounting/AIDS%20Care/Account%20Reconciliations/2016%20FYE%20Period%20Close/2015%20Month%2001%20-%20July/TH_JEs%20&amp;%20Recs%2007-15/Net%20Patient%20&amp;%20Client%20Revenue/HH_JEs%20&amp;%20Rec%20to%20AIRS%2007-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Shared%20Accounting/AIDS%20Care/Account%20Reconciliations/2020%20FYE%20Period%20Close/2020%20Month%209%20-%20March/Fixed%20Assets%200320/Fixed%20Assets%20Detail%20&amp;%20Rollforward%20June%202020%20Mar%20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Shared%20Accounting/AIDS%20Care/Fiscal%20Budgets/Fiscal%202020%203+9/Human%20Resourc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Shared%20Accounting/AIDS%20Care/Account%20Reconciliations/2020%20FYE%20Period%20Close/_FY2020%20-%20Financial%20Statements/201910%20-%20Internal%20Reports/Departmental/_department%20reporting%20summar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Shared%20Accounting/AIDS%20Care/Fiscal%20Budgets/Fiscal%202021%20Budget/Archive/Copy%20of%20TH_Rec%2020310%20BOC%20Fixed%20Asset%20Lo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- Aug"/>
      <sheetName val="Transactions - Aug"/>
      <sheetName val="Drug Replenishment - Cumulative"/>
    </sheetNames>
    <sheetDataSet>
      <sheetData sheetId="0" refreshError="1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lenished July"/>
      <sheetName val="Jun Contract Sales"/>
      <sheetName val="Jul Contract Sales"/>
      <sheetName val="Aug Contract Sales"/>
      <sheetName val="Track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o - FQHC budget"/>
      <sheetName val="Preso - Programs"/>
      <sheetName val="High-Level-Comparison"/>
      <sheetName val="P-Summary"/>
      <sheetName val="Key Measures"/>
      <sheetName val="Summary - Program Income"/>
      <sheetName val="Consolidating P&amp;L"/>
      <sheetName val="Grants Summary"/>
      <sheetName val="Consolidating P&amp;L by Month"/>
      <sheetName val="CCDirectory"/>
      <sheetName val="Space &amp; Telecom"/>
      <sheetName val="Time &amp; Effort Percent"/>
      <sheetName val="Time &amp; Effort Dollars"/>
      <sheetName val="DNU - Beg"/>
      <sheetName val="CLIN"/>
      <sheetName val="CLNA"/>
      <sheetName val="CLNS"/>
      <sheetName val="PATC"/>
      <sheetName val="RX"/>
      <sheetName val="MCDD"/>
      <sheetName val="MCD"/>
      <sheetName val="ADMA"/>
      <sheetName val="ADMC"/>
      <sheetName val="THIN"/>
      <sheetName val="DEV"/>
      <sheetName val="EXEC"/>
      <sheetName val="HR"/>
      <sheetName val="PCD"/>
      <sheetName val="COMP"/>
      <sheetName val="FIN"/>
      <sheetName val="FAC"/>
      <sheetName val="IST"/>
      <sheetName val="MKTG"/>
      <sheetName val="OPS"/>
      <sheetName val="OH-U"/>
      <sheetName val="TOT"/>
      <sheetName val="BALL"/>
      <sheetName val="FALL"/>
      <sheetName val="WALL"/>
      <sheetName val="AFS"/>
      <sheetName val="CCB5"/>
      <sheetName val="CSP"/>
      <sheetName val="FDLK"/>
      <sheetName val="HEPC"/>
      <sheetName val="HOPC"/>
      <sheetName val="HOPS"/>
      <sheetName val="HPN"/>
      <sheetName val="HUB"/>
      <sheetName val="HUBA"/>
      <sheetName val="MAC"/>
      <sheetName val="EFR"/>
      <sheetName val="LGBT"/>
      <sheetName val="NHE"/>
      <sheetName val="PCRA"/>
      <sheetName val="PIFQ"/>
      <sheetName val="PIRW"/>
      <sheetName val="PREP"/>
      <sheetName val="PSH"/>
      <sheetName val="PSHF"/>
      <sheetName val="RWCM"/>
      <sheetName val="RWEC"/>
      <sheetName val="RWTR"/>
      <sheetName val="RAPD"/>
      <sheetName val="SEP"/>
      <sheetName val="SNS"/>
      <sheetName val="TAC"/>
      <sheetName val="TPNY"/>
      <sheetName val="UWR"/>
      <sheetName val="WPP"/>
      <sheetName val="YGB5"/>
      <sheetName val="YGR5"/>
      <sheetName val="DNU - End"/>
      <sheetName val="CONSOL P&amp;L"/>
      <sheetName val="GRANT REVENUE"/>
      <sheetName val="Template"/>
      <sheetName val="Assumption Input"/>
      <sheetName val="FTE-REalistic"/>
      <sheetName val="Time &amp; Effort Percent (2)"/>
    </sheetNames>
    <sheetDataSet>
      <sheetData sheetId="0"/>
      <sheetData sheetId="1"/>
      <sheetData sheetId="2">
        <row r="6">
          <cell r="D6" t="str">
            <v>Pharmacy, net</v>
          </cell>
        </row>
      </sheetData>
      <sheetData sheetId="3"/>
      <sheetData sheetId="4"/>
      <sheetData sheetId="5"/>
      <sheetData sheetId="6">
        <row r="3">
          <cell r="I3" t="str">
            <v>Overhead</v>
          </cell>
          <cell r="J3" t="str">
            <v>Overhead</v>
          </cell>
          <cell r="K3" t="str">
            <v>Overhead</v>
          </cell>
          <cell r="L3" t="str">
            <v>Overhead</v>
          </cell>
          <cell r="M3" t="str">
            <v>Overhead</v>
          </cell>
          <cell r="N3" t="str">
            <v>Primary</v>
          </cell>
          <cell r="O3" t="str">
            <v>Primary</v>
          </cell>
          <cell r="P3" t="str">
            <v>Primary</v>
          </cell>
          <cell r="Q3" t="str">
            <v>FQHC</v>
          </cell>
          <cell r="R3" t="str">
            <v>Shared</v>
          </cell>
          <cell r="S3" t="str">
            <v>Shared</v>
          </cell>
          <cell r="T3" t="str">
            <v>Unallocable</v>
          </cell>
          <cell r="U3" t="str">
            <v>Overhead</v>
          </cell>
          <cell r="V3" t="str">
            <v>Overhead</v>
          </cell>
          <cell r="W3" t="str">
            <v>Overhead</v>
          </cell>
          <cell r="X3" t="str">
            <v>Overhead</v>
          </cell>
          <cell r="Y3" t="str">
            <v>Overhead</v>
          </cell>
          <cell r="Z3" t="str">
            <v>Primary</v>
          </cell>
          <cell r="AA3" t="str">
            <v>FQHC</v>
          </cell>
          <cell r="AB3" t="str">
            <v>FQHC</v>
          </cell>
          <cell r="AC3" t="str">
            <v>RW</v>
          </cell>
          <cell r="AD3" t="str">
            <v>RW</v>
          </cell>
          <cell r="AE3" t="str">
            <v>Scope</v>
          </cell>
          <cell r="AF3" t="str">
            <v>Scope</v>
          </cell>
          <cell r="AG3" t="str">
            <v>Shared</v>
          </cell>
          <cell r="AH3" t="str">
            <v>Shared</v>
          </cell>
          <cell r="AI3" t="str">
            <v>RW</v>
          </cell>
          <cell r="AJ3" t="str">
            <v>Pharmacy</v>
          </cell>
          <cell r="AK3" t="str">
            <v>RW</v>
          </cell>
          <cell r="AL3" t="str">
            <v>Scope</v>
          </cell>
          <cell r="AM3" t="str">
            <v>Other</v>
          </cell>
          <cell r="AN3" t="str">
            <v>Scope</v>
          </cell>
          <cell r="AO3" t="str">
            <v>FQHC</v>
          </cell>
          <cell r="AP3" t="str">
            <v>Scope</v>
          </cell>
          <cell r="AQ3" t="str">
            <v>Scope</v>
          </cell>
          <cell r="AR3" t="str">
            <v>RW</v>
          </cell>
          <cell r="AS3" t="str">
            <v>Scope</v>
          </cell>
          <cell r="AT3" t="str">
            <v>RW</v>
          </cell>
          <cell r="AU3" t="str">
            <v>Other</v>
          </cell>
          <cell r="AV3" t="str">
            <v>Scope</v>
          </cell>
          <cell r="AW3" t="str">
            <v>Overhead</v>
          </cell>
          <cell r="AX3" t="str">
            <v>Fundraising</v>
          </cell>
          <cell r="AY3" t="str">
            <v>Overhead</v>
          </cell>
          <cell r="AZ3" t="str">
            <v>Scope</v>
          </cell>
          <cell r="BA3" t="str">
            <v>Other</v>
          </cell>
          <cell r="BB3" t="str">
            <v>RW</v>
          </cell>
          <cell r="BC3" t="str">
            <v>Scope</v>
          </cell>
          <cell r="BD3" t="str">
            <v>FQHC</v>
          </cell>
          <cell r="BE3" t="str">
            <v>RW</v>
          </cell>
          <cell r="BF3" t="str">
            <v>FQHC</v>
          </cell>
          <cell r="BG3" t="str">
            <v>Scope</v>
          </cell>
          <cell r="BH3" t="str">
            <v>Scope</v>
          </cell>
          <cell r="BI3" t="str">
            <v>Other</v>
          </cell>
          <cell r="BJ3" t="str">
            <v>FQHC</v>
          </cell>
          <cell r="BK3" t="str">
            <v>Other</v>
          </cell>
          <cell r="BL3" t="str">
            <v>Scope</v>
          </cell>
          <cell r="BM3" t="str">
            <v>Overhead</v>
          </cell>
        </row>
      </sheetData>
      <sheetData sheetId="7"/>
      <sheetData sheetId="8"/>
      <sheetData sheetId="9"/>
      <sheetData sheetId="10"/>
      <sheetData sheetId="11">
        <row r="3">
          <cell r="B3" t="str">
            <v>ADH-001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4">
          <cell r="W44">
            <v>21891466.48283438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46">
          <cell r="W146">
            <v>132999.99999999997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H JE"/>
      <sheetName val="TH Depr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Title Page"/>
      <sheetName val="THI Consol P&amp;L"/>
      <sheetName val="THI Consol BS"/>
      <sheetName val="THI Consol CF"/>
      <sheetName val="P-Key Assumptions"/>
      <sheetName val="P-Revenue"/>
      <sheetName val="P-Revenue Narrative"/>
      <sheetName val="P-Expenses Narrative"/>
      <sheetName val="P-Other ExpIncNarrative"/>
      <sheetName val="P-Capital Expenditures"/>
      <sheetName val="Combined DEV"/>
      <sheetName val="MKTG Budget v3 reduced May17"/>
      <sheetName val="MKTG Project Budgeting"/>
      <sheetName val="IT FY17 Budget"/>
      <sheetName val="IT Supplies"/>
      <sheetName val="Printers"/>
      <sheetName val="Fundraising"/>
      <sheetName val="THI Consolidating P&amp;L"/>
      <sheetName val="FQHC by CC2"/>
      <sheetName val="Cost of Care"/>
      <sheetName val="Grant Summary"/>
      <sheetName val="Professional Fees"/>
      <sheetName val="AR &amp; AP"/>
      <sheetName val="Fixed Assets-TH"/>
      <sheetName val="Fixed Assets-Rx"/>
      <sheetName val="CapEx Detail"/>
      <sheetName val="Invest, LOC &amp; LT Borrow"/>
      <sheetName val="Debt Amort Tables"/>
      <sheetName val="Acc'd Expenses &amp; PTO"/>
      <sheetName val="Proj Jun 15 BS"/>
      <sheetName val="CC2 Summary"/>
      <sheetName val="Space-Telecom Alloc"/>
      <sheetName val="Grant Revenue Master"/>
      <sheetName val="Time &amp; Effort Master"/>
      <sheetName val="UDS Reporting"/>
      <sheetName val="Patient Growth Projection"/>
      <sheetName val="CLIN Revenue"/>
      <sheetName val="MVR Notes"/>
      <sheetName val="Pharmacy GPM &amp; Inv"/>
      <sheetName val="URG Revenue"/>
      <sheetName val="ADH Rev"/>
      <sheetName val="Health Homes"/>
      <sheetName val="Shared Service"/>
      <sheetName val="SS-Beg"/>
      <sheetName val="EXEC"/>
      <sheetName val="FAC"/>
      <sheetName val="SUBL"/>
      <sheetName val="COMP"/>
      <sheetName val="FIN"/>
      <sheetName val="HR"/>
      <sheetName val="IT"/>
      <sheetName val="MKTG"/>
      <sheetName val="OPS"/>
      <sheetName val="QI"/>
      <sheetName val="CLTR"/>
      <sheetName val="JH"/>
      <sheetName val="ADMU"/>
      <sheetName val="NPD"/>
      <sheetName val="ORG"/>
      <sheetName val="BALL"/>
      <sheetName val="FALL"/>
      <sheetName val="WALL"/>
      <sheetName val="SS-End"/>
      <sheetName val="Fund Raising"/>
      <sheetName val="FD-Beg"/>
      <sheetName val="FDN (no people cost)"/>
      <sheetName val="DEV"/>
      <sheetName val="CAMP"/>
      <sheetName val="DTY"/>
      <sheetName val="OFR"/>
      <sheetName val="PEF"/>
      <sheetName val="PG"/>
      <sheetName val="RR16"/>
      <sheetName val="SR"/>
      <sheetName val="TF"/>
      <sheetName val="UWO"/>
      <sheetName val="WHI"/>
      <sheetName val="FD-End"/>
      <sheetName val="FQHC"/>
      <sheetName val="FQHC-Beg"/>
      <sheetName val="PACC"/>
      <sheetName val="CLIN"/>
      <sheetName val="CLNE"/>
      <sheetName val="NAP"/>
      <sheetName val="ID"/>
      <sheetName val="RW"/>
      <sheetName val="TRAN"/>
      <sheetName val="BW"/>
      <sheetName val="DENT"/>
      <sheetName val="URG"/>
      <sheetName val="MCD"/>
      <sheetName val="MOB"/>
      <sheetName val="HEPC"/>
      <sheetName val="C-HP"/>
      <sheetName val="PHRI"/>
      <sheetName val="C-PH"/>
      <sheetName val="RWCM"/>
      <sheetName val="RWEC"/>
      <sheetName val="TAC (LRTA)"/>
      <sheetName val="C-TA"/>
      <sheetName val="PREP"/>
      <sheetName val="PCRA (RAP)"/>
      <sheetName val="PRIC"/>
      <sheetName val="C-PC"/>
      <sheetName val="PRIM"/>
      <sheetName val="MSMS"/>
      <sheetName val="C-MS"/>
      <sheetName val="SEP"/>
      <sheetName val="C-SE"/>
      <sheetName val="WPP"/>
      <sheetName val="C-WP"/>
      <sheetName val="RX"/>
      <sheetName val="FQHC-End"/>
      <sheetName val="Non - FQHC"/>
      <sheetName val="Non-Beg"/>
      <sheetName val="RGH"/>
      <sheetName val="UOFR"/>
      <sheetName val="GRHF"/>
      <sheetName val="MCDD"/>
      <sheetName val="ETE"/>
      <sheetName val="TGNC"/>
      <sheetName val="THIN"/>
      <sheetName val="TPFL"/>
      <sheetName val="ADMA"/>
      <sheetName val="HOPC"/>
      <sheetName val="HOPS"/>
      <sheetName val="PAT"/>
      <sheetName val="PATC"/>
      <sheetName val="RFC"/>
      <sheetName val="UWR"/>
      <sheetName val="UWST"/>
      <sheetName val="RWCB"/>
      <sheetName val="TPNY"/>
      <sheetName val="INS"/>
      <sheetName val="RWTR"/>
      <sheetName val="MSMF"/>
      <sheetName val="ADMC"/>
      <sheetName val="ADOL"/>
      <sheetName val="C-AD"/>
      <sheetName val="ABC"/>
      <sheetName val="CAMH"/>
      <sheetName val="CCB5"/>
      <sheetName val="C-CB"/>
      <sheetName val="CCR5"/>
      <sheetName val="C-CR"/>
      <sheetName val="CSP"/>
      <sheetName val="C-CS"/>
      <sheetName val="FLH"/>
      <sheetName val="HETR"/>
      <sheetName val="LGBT"/>
      <sheetName val="C-LG"/>
      <sheetName val="NHE"/>
      <sheetName val="YGB5"/>
      <sheetName val="C-YB"/>
      <sheetName val="YGR5"/>
      <sheetName val="C-YR"/>
      <sheetName val="AFS"/>
      <sheetName val="BFC"/>
      <sheetName val="FDLK"/>
      <sheetName val="GFC"/>
      <sheetName val="R FC"/>
      <sheetName val="WM"/>
      <sheetName val="RXC"/>
      <sheetName val="RXG"/>
      <sheetName val="Non-End"/>
      <sheetName val="RX Total - sc"/>
      <sheetName val="TH Total - 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6">
          <cell r="K6" t="str">
            <v>32</v>
          </cell>
        </row>
        <row r="7">
          <cell r="K7" t="str">
            <v>12</v>
          </cell>
        </row>
        <row r="8">
          <cell r="K8" t="str">
            <v>12</v>
          </cell>
        </row>
        <row r="9">
          <cell r="K9" t="str">
            <v>30b</v>
          </cell>
        </row>
        <row r="10">
          <cell r="K10" t="str">
            <v>30a</v>
          </cell>
        </row>
        <row r="11">
          <cell r="K11" t="str">
            <v>32</v>
          </cell>
        </row>
        <row r="12">
          <cell r="K12" t="str">
            <v>2</v>
          </cell>
        </row>
        <row r="13">
          <cell r="K13" t="str">
            <v>30c</v>
          </cell>
        </row>
        <row r="14">
          <cell r="K14" t="str">
            <v>11</v>
          </cell>
        </row>
        <row r="15">
          <cell r="K15" t="str">
            <v>24</v>
          </cell>
        </row>
        <row r="16">
          <cell r="K16" t="str">
            <v>30a</v>
          </cell>
        </row>
        <row r="17">
          <cell r="K17" t="str">
            <v>25</v>
          </cell>
        </row>
        <row r="18">
          <cell r="K18" t="str">
            <v>26</v>
          </cell>
        </row>
        <row r="19">
          <cell r="K19" t="str">
            <v>24</v>
          </cell>
        </row>
        <row r="20">
          <cell r="K20" t="str">
            <v>25</v>
          </cell>
        </row>
        <row r="21">
          <cell r="K21" t="str">
            <v>27</v>
          </cell>
        </row>
        <row r="22">
          <cell r="K22" t="str">
            <v>11</v>
          </cell>
        </row>
        <row r="23">
          <cell r="K23" t="str">
            <v>31</v>
          </cell>
        </row>
        <row r="24">
          <cell r="K24" t="str">
            <v>30b</v>
          </cell>
        </row>
        <row r="25">
          <cell r="K25" t="str">
            <v>30a</v>
          </cell>
        </row>
        <row r="26">
          <cell r="K26" t="str">
            <v>12</v>
          </cell>
        </row>
        <row r="27">
          <cell r="K27" t="str">
            <v>11</v>
          </cell>
        </row>
        <row r="28">
          <cell r="K28" t="str">
            <v>30b</v>
          </cell>
        </row>
        <row r="29">
          <cell r="K29" t="str">
            <v>29a</v>
          </cell>
        </row>
        <row r="30">
          <cell r="K30" t="str">
            <v>25</v>
          </cell>
        </row>
        <row r="31">
          <cell r="K31" t="str">
            <v>25</v>
          </cell>
        </row>
        <row r="32">
          <cell r="K32" t="str">
            <v>25</v>
          </cell>
        </row>
        <row r="33">
          <cell r="K33" t="str">
            <v>30c</v>
          </cell>
        </row>
        <row r="34">
          <cell r="K34" t="str">
            <v>26</v>
          </cell>
        </row>
        <row r="35">
          <cell r="K35" t="str">
            <v>11</v>
          </cell>
        </row>
        <row r="36">
          <cell r="K36" t="str">
            <v>22</v>
          </cell>
        </row>
        <row r="37">
          <cell r="K37" t="str">
            <v>24</v>
          </cell>
        </row>
        <row r="38">
          <cell r="K38" t="str">
            <v>25</v>
          </cell>
        </row>
        <row r="39">
          <cell r="K39" t="str">
            <v>24</v>
          </cell>
        </row>
        <row r="40">
          <cell r="K40" t="str">
            <v>23</v>
          </cell>
        </row>
        <row r="42">
          <cell r="K42" t="str">
            <v>11</v>
          </cell>
        </row>
        <row r="43">
          <cell r="K43" t="str">
            <v>29a</v>
          </cell>
        </row>
        <row r="44">
          <cell r="K44" t="str">
            <v>26</v>
          </cell>
        </row>
        <row r="45">
          <cell r="K45" t="str">
            <v>29a</v>
          </cell>
        </row>
        <row r="46">
          <cell r="K46" t="str">
            <v>30a</v>
          </cell>
        </row>
        <row r="47">
          <cell r="K47" t="str">
            <v>29a</v>
          </cell>
        </row>
        <row r="48">
          <cell r="K48" t="str">
            <v>30a</v>
          </cell>
        </row>
        <row r="49">
          <cell r="K49" t="str">
            <v>30a</v>
          </cell>
        </row>
        <row r="50">
          <cell r="K50" t="str">
            <v>12</v>
          </cell>
        </row>
        <row r="51">
          <cell r="K51" t="str">
            <v>29a</v>
          </cell>
        </row>
        <row r="52">
          <cell r="K52" t="str">
            <v>25</v>
          </cell>
        </row>
        <row r="54">
          <cell r="K54" t="str">
            <v>20b</v>
          </cell>
        </row>
        <row r="55">
          <cell r="K55" t="str">
            <v>24</v>
          </cell>
        </row>
        <row r="56">
          <cell r="K56" t="str">
            <v>26</v>
          </cell>
        </row>
        <row r="57">
          <cell r="K57" t="str">
            <v>30c</v>
          </cell>
        </row>
        <row r="58">
          <cell r="K58" t="str">
            <v>29a</v>
          </cell>
        </row>
        <row r="59">
          <cell r="K59" t="str">
            <v>29a</v>
          </cell>
        </row>
        <row r="61">
          <cell r="K61" t="str">
            <v>30a</v>
          </cell>
        </row>
        <row r="62">
          <cell r="K62" t="str">
            <v>32</v>
          </cell>
        </row>
        <row r="63">
          <cell r="K63" t="str">
            <v>30a</v>
          </cell>
        </row>
        <row r="64">
          <cell r="K64" t="str">
            <v>20a2</v>
          </cell>
        </row>
        <row r="65">
          <cell r="K65" t="str">
            <v>30a</v>
          </cell>
        </row>
        <row r="66">
          <cell r="K66" t="str">
            <v>26</v>
          </cell>
        </row>
        <row r="67">
          <cell r="K67" t="str">
            <v>30a</v>
          </cell>
        </row>
        <row r="68">
          <cell r="K68" t="str">
            <v>30a</v>
          </cell>
        </row>
        <row r="69">
          <cell r="K69" t="str">
            <v>12</v>
          </cell>
        </row>
        <row r="70">
          <cell r="K70" t="str">
            <v>1</v>
          </cell>
        </row>
        <row r="71">
          <cell r="K71" t="str">
            <v>25</v>
          </cell>
        </row>
        <row r="72">
          <cell r="K72" t="str">
            <v>24</v>
          </cell>
        </row>
        <row r="73">
          <cell r="K73" t="str">
            <v>11</v>
          </cell>
        </row>
        <row r="74">
          <cell r="K74" t="str">
            <v>25</v>
          </cell>
        </row>
        <row r="75">
          <cell r="K75" t="str">
            <v>30b</v>
          </cell>
        </row>
        <row r="76">
          <cell r="K76" t="str">
            <v>26</v>
          </cell>
        </row>
        <row r="77">
          <cell r="K77" t="str">
            <v>30b</v>
          </cell>
        </row>
        <row r="78">
          <cell r="K78" t="str">
            <v>9a</v>
          </cell>
        </row>
        <row r="79">
          <cell r="K79" t="str">
            <v>12</v>
          </cell>
        </row>
        <row r="80">
          <cell r="K80" t="str">
            <v>30a</v>
          </cell>
        </row>
        <row r="81">
          <cell r="K81" t="str">
            <v>25</v>
          </cell>
        </row>
        <row r="82">
          <cell r="K82" t="str">
            <v>11</v>
          </cell>
        </row>
        <row r="84">
          <cell r="K84" t="str">
            <v>30a</v>
          </cell>
        </row>
        <row r="86">
          <cell r="K86" t="str">
            <v>12</v>
          </cell>
        </row>
        <row r="87">
          <cell r="K87" t="str">
            <v>12</v>
          </cell>
        </row>
        <row r="88">
          <cell r="K88" t="str">
            <v>25</v>
          </cell>
        </row>
        <row r="90">
          <cell r="K90" t="str">
            <v>9a</v>
          </cell>
        </row>
        <row r="91">
          <cell r="K91" t="str">
            <v>24</v>
          </cell>
        </row>
        <row r="92">
          <cell r="K92" t="str">
            <v>26</v>
          </cell>
        </row>
        <row r="93">
          <cell r="K93" t="str">
            <v>12</v>
          </cell>
        </row>
        <row r="94">
          <cell r="K94" t="str">
            <v>12</v>
          </cell>
        </row>
        <row r="95">
          <cell r="K95" t="str">
            <v>12</v>
          </cell>
        </row>
        <row r="96">
          <cell r="K96" t="str">
            <v>11</v>
          </cell>
        </row>
        <row r="97">
          <cell r="K97" t="str">
            <v>30a</v>
          </cell>
        </row>
        <row r="98">
          <cell r="K98" t="str">
            <v>27a</v>
          </cell>
        </row>
        <row r="99">
          <cell r="K99" t="str">
            <v>11</v>
          </cell>
        </row>
        <row r="100">
          <cell r="K100" t="str">
            <v>30a</v>
          </cell>
        </row>
        <row r="101">
          <cell r="K101" t="str">
            <v>30b</v>
          </cell>
        </row>
        <row r="102">
          <cell r="K102" t="str">
            <v>29a</v>
          </cell>
        </row>
        <row r="103">
          <cell r="K103" t="str">
            <v>26</v>
          </cell>
        </row>
        <row r="104">
          <cell r="K104" t="str">
            <v>32</v>
          </cell>
        </row>
        <row r="105">
          <cell r="K105" t="str">
            <v>24</v>
          </cell>
        </row>
        <row r="106">
          <cell r="K106" t="str">
            <v>29a</v>
          </cell>
        </row>
        <row r="107">
          <cell r="K107" t="str">
            <v>7</v>
          </cell>
        </row>
        <row r="108">
          <cell r="K108" t="str">
            <v>30a</v>
          </cell>
        </row>
        <row r="109">
          <cell r="K109" t="str">
            <v>24</v>
          </cell>
        </row>
        <row r="110">
          <cell r="K110" t="str">
            <v>29a</v>
          </cell>
        </row>
        <row r="111">
          <cell r="K111" t="str">
            <v>24</v>
          </cell>
        </row>
        <row r="112">
          <cell r="K112" t="str">
            <v>30b</v>
          </cell>
        </row>
        <row r="113">
          <cell r="K113" t="str">
            <v>12</v>
          </cell>
        </row>
        <row r="114">
          <cell r="K114" t="str">
            <v>30a</v>
          </cell>
        </row>
        <row r="117">
          <cell r="K117" t="str">
            <v>29a</v>
          </cell>
        </row>
        <row r="118">
          <cell r="K118" t="str">
            <v>30b</v>
          </cell>
        </row>
        <row r="119">
          <cell r="K119" t="str">
            <v>29a</v>
          </cell>
        </row>
        <row r="120">
          <cell r="K120" t="str">
            <v>24</v>
          </cell>
        </row>
        <row r="121">
          <cell r="K121" t="str">
            <v>29a</v>
          </cell>
        </row>
        <row r="122">
          <cell r="K122" t="str">
            <v>29a</v>
          </cell>
        </row>
        <row r="123">
          <cell r="K123" t="str">
            <v>30b</v>
          </cell>
        </row>
        <row r="124">
          <cell r="K124" t="str">
            <v>29a</v>
          </cell>
        </row>
        <row r="125">
          <cell r="K125" t="str">
            <v>25</v>
          </cell>
        </row>
        <row r="126">
          <cell r="K126" t="str">
            <v>24</v>
          </cell>
        </row>
        <row r="127">
          <cell r="K127" t="str">
            <v>12</v>
          </cell>
        </row>
        <row r="128">
          <cell r="K128" t="str">
            <v>30a</v>
          </cell>
        </row>
        <row r="129">
          <cell r="K129" t="str">
            <v>24</v>
          </cell>
        </row>
        <row r="130">
          <cell r="K130" t="str">
            <v>30a</v>
          </cell>
        </row>
        <row r="131">
          <cell r="K131" t="str">
            <v>32</v>
          </cell>
        </row>
        <row r="132">
          <cell r="K132" t="str">
            <v>30a</v>
          </cell>
        </row>
        <row r="133">
          <cell r="K133" t="str">
            <v>32</v>
          </cell>
        </row>
        <row r="134">
          <cell r="K134" t="str">
            <v>29a</v>
          </cell>
        </row>
        <row r="135">
          <cell r="K135" t="str">
            <v>24</v>
          </cell>
        </row>
        <row r="136">
          <cell r="K136" t="str">
            <v>30a</v>
          </cell>
        </row>
        <row r="137">
          <cell r="K137" t="str">
            <v>24</v>
          </cell>
        </row>
        <row r="138">
          <cell r="K138" t="str">
            <v>30a</v>
          </cell>
        </row>
        <row r="139">
          <cell r="K139" t="str">
            <v>25</v>
          </cell>
        </row>
        <row r="140">
          <cell r="K140" t="str">
            <v>30b</v>
          </cell>
        </row>
        <row r="141">
          <cell r="K141" t="str">
            <v>30a</v>
          </cell>
        </row>
        <row r="142">
          <cell r="K142" t="str">
            <v>12</v>
          </cell>
        </row>
        <row r="143">
          <cell r="K143" t="str">
            <v>30b</v>
          </cell>
        </row>
        <row r="144">
          <cell r="K144" t="str">
            <v>9b</v>
          </cell>
        </row>
        <row r="145">
          <cell r="K145" t="str">
            <v>24</v>
          </cell>
        </row>
        <row r="146">
          <cell r="K146" t="str">
            <v>25</v>
          </cell>
        </row>
        <row r="147">
          <cell r="K147" t="str">
            <v>30b</v>
          </cell>
        </row>
        <row r="148">
          <cell r="K148" t="str">
            <v>32</v>
          </cell>
        </row>
        <row r="149">
          <cell r="K149" t="str">
            <v>25</v>
          </cell>
        </row>
        <row r="150">
          <cell r="K150" t="str">
            <v>31</v>
          </cell>
        </row>
        <row r="151">
          <cell r="K151" t="str">
            <v>32</v>
          </cell>
        </row>
        <row r="152">
          <cell r="K152" t="str">
            <v>9a</v>
          </cell>
        </row>
        <row r="153">
          <cell r="K153" t="str">
            <v>26</v>
          </cell>
        </row>
        <row r="154">
          <cell r="K154" t="str">
            <v>25</v>
          </cell>
        </row>
        <row r="155">
          <cell r="K155" t="str">
            <v>25</v>
          </cell>
        </row>
        <row r="156">
          <cell r="K156" t="str">
            <v>30a</v>
          </cell>
        </row>
        <row r="157">
          <cell r="K157" t="str">
            <v>30a</v>
          </cell>
        </row>
        <row r="158">
          <cell r="K158" t="str">
            <v>11</v>
          </cell>
        </row>
        <row r="159">
          <cell r="K159" t="str">
            <v>30a</v>
          </cell>
        </row>
        <row r="160">
          <cell r="K160" t="str">
            <v>30b</v>
          </cell>
        </row>
        <row r="161">
          <cell r="K161" t="str">
            <v>7</v>
          </cell>
        </row>
        <row r="162">
          <cell r="K162" t="str">
            <v>24</v>
          </cell>
        </row>
        <row r="163">
          <cell r="K163" t="str">
            <v>12</v>
          </cell>
        </row>
        <row r="164">
          <cell r="K164" t="str">
            <v>25</v>
          </cell>
        </row>
        <row r="165">
          <cell r="K165" t="str">
            <v>27</v>
          </cell>
        </row>
        <row r="166">
          <cell r="K166" t="str">
            <v>30a</v>
          </cell>
        </row>
        <row r="168">
          <cell r="K168" t="str">
            <v>11</v>
          </cell>
        </row>
        <row r="169">
          <cell r="K169" t="str">
            <v>32</v>
          </cell>
        </row>
        <row r="170">
          <cell r="K170" t="str">
            <v>25</v>
          </cell>
        </row>
        <row r="171">
          <cell r="K171" t="str">
            <v>25</v>
          </cell>
        </row>
        <row r="172">
          <cell r="K172" t="str">
            <v>25</v>
          </cell>
        </row>
        <row r="173">
          <cell r="K173" t="str">
            <v>24</v>
          </cell>
        </row>
        <row r="174">
          <cell r="K174" t="str">
            <v>25</v>
          </cell>
        </row>
        <row r="175">
          <cell r="K175" t="str">
            <v>25</v>
          </cell>
        </row>
        <row r="176">
          <cell r="K176" t="str">
            <v>29a</v>
          </cell>
        </row>
        <row r="177">
          <cell r="K177" t="str">
            <v>23</v>
          </cell>
        </row>
        <row r="185">
          <cell r="K185" t="str">
            <v>29a</v>
          </cell>
        </row>
        <row r="187">
          <cell r="K187" t="str">
            <v>30a</v>
          </cell>
        </row>
        <row r="188">
          <cell r="K188" t="str">
            <v>24</v>
          </cell>
        </row>
        <row r="189">
          <cell r="K189" t="str">
            <v>26</v>
          </cell>
        </row>
        <row r="190">
          <cell r="K190" t="str">
            <v>26</v>
          </cell>
        </row>
        <row r="191">
          <cell r="K191" t="str">
            <v>26</v>
          </cell>
        </row>
        <row r="192">
          <cell r="K192" t="str">
            <v>26</v>
          </cell>
        </row>
        <row r="193">
          <cell r="K193" t="str">
            <v>20b</v>
          </cell>
        </row>
        <row r="194">
          <cell r="K194" t="str">
            <v>20b</v>
          </cell>
        </row>
        <row r="195">
          <cell r="K195" t="str">
            <v>12</v>
          </cell>
        </row>
        <row r="196">
          <cell r="K196" t="str">
            <v>11</v>
          </cell>
        </row>
        <row r="197">
          <cell r="K197" t="str">
            <v>11</v>
          </cell>
        </row>
        <row r="198">
          <cell r="K198" t="str">
            <v>32</v>
          </cell>
        </row>
        <row r="199">
          <cell r="K199" t="str">
            <v>25</v>
          </cell>
        </row>
        <row r="200">
          <cell r="K200" t="str">
            <v>30a</v>
          </cell>
        </row>
        <row r="201">
          <cell r="K201" t="str">
            <v>25</v>
          </cell>
        </row>
        <row r="202">
          <cell r="K202" t="str">
            <v>26</v>
          </cell>
        </row>
        <row r="203">
          <cell r="K203" t="str">
            <v>26</v>
          </cell>
        </row>
        <row r="204">
          <cell r="K204" t="str">
            <v>25</v>
          </cell>
        </row>
        <row r="205">
          <cell r="K205" t="str">
            <v>25</v>
          </cell>
        </row>
        <row r="206">
          <cell r="K206" t="str">
            <v>30b</v>
          </cell>
        </row>
        <row r="207">
          <cell r="K207" t="str">
            <v>30b</v>
          </cell>
        </row>
        <row r="208">
          <cell r="K208" t="str">
            <v>30a</v>
          </cell>
        </row>
        <row r="209">
          <cell r="K209" t="str">
            <v>12</v>
          </cell>
        </row>
        <row r="210">
          <cell r="K210" t="str">
            <v>30a</v>
          </cell>
        </row>
        <row r="212">
          <cell r="K212" t="str">
            <v>30a</v>
          </cell>
        </row>
        <row r="214">
          <cell r="K214" t="str">
            <v>29a</v>
          </cell>
        </row>
        <row r="216">
          <cell r="K216" t="str">
            <v>25</v>
          </cell>
        </row>
        <row r="217">
          <cell r="K217" t="str">
            <v>32</v>
          </cell>
        </row>
        <row r="218">
          <cell r="K218" t="str">
            <v>30a</v>
          </cell>
        </row>
        <row r="219">
          <cell r="K219" t="str">
            <v>30a</v>
          </cell>
        </row>
        <row r="221">
          <cell r="K221" t="str">
            <v>25</v>
          </cell>
        </row>
        <row r="222">
          <cell r="K222" t="str">
            <v>27</v>
          </cell>
        </row>
        <row r="223">
          <cell r="K223" t="str">
            <v>24</v>
          </cell>
        </row>
        <row r="224">
          <cell r="K224" t="str">
            <v>26</v>
          </cell>
        </row>
        <row r="225">
          <cell r="K225" t="str">
            <v>20a</v>
          </cell>
        </row>
        <row r="227">
          <cell r="K227" t="str">
            <v>12</v>
          </cell>
        </row>
        <row r="228">
          <cell r="K228" t="str">
            <v>30a</v>
          </cell>
        </row>
        <row r="229">
          <cell r="K229" t="str">
            <v>12</v>
          </cell>
        </row>
        <row r="230">
          <cell r="K230" t="str">
            <v>12</v>
          </cell>
        </row>
        <row r="231">
          <cell r="K231" t="str">
            <v>22</v>
          </cell>
        </row>
        <row r="232">
          <cell r="K232" t="str">
            <v>30a</v>
          </cell>
        </row>
        <row r="234">
          <cell r="K234" t="str">
            <v>30a</v>
          </cell>
        </row>
        <row r="236">
          <cell r="K236" t="str">
            <v>30a</v>
          </cell>
        </row>
        <row r="238">
          <cell r="K238" t="str">
            <v>11</v>
          </cell>
        </row>
        <row r="239">
          <cell r="K239" t="str">
            <v>20c</v>
          </cell>
        </row>
        <row r="241">
          <cell r="K241" t="str">
            <v>26</v>
          </cell>
        </row>
        <row r="243">
          <cell r="K243" t="str">
            <v>30c</v>
          </cell>
        </row>
        <row r="244">
          <cell r="K244" t="str">
            <v>12</v>
          </cell>
        </row>
        <row r="245">
          <cell r="K245" t="str">
            <v>30b</v>
          </cell>
        </row>
        <row r="246">
          <cell r="K246" t="str">
            <v>9b</v>
          </cell>
        </row>
        <row r="247">
          <cell r="K247" t="str">
            <v>9b</v>
          </cell>
        </row>
        <row r="249">
          <cell r="K249" t="str">
            <v>14</v>
          </cell>
        </row>
        <row r="250">
          <cell r="K250" t="str">
            <v>12</v>
          </cell>
        </row>
        <row r="251">
          <cell r="K251" t="str">
            <v>29a</v>
          </cell>
        </row>
      </sheetData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FA"/>
      <sheetName val="TH JE"/>
      <sheetName val="TH Rec"/>
      <sheetName val="TH Summary"/>
      <sheetName val="TH Depr"/>
      <sheetName val="RE Rec"/>
      <sheetName val="RE Summary"/>
      <sheetName val="RE FA"/>
      <sheetName val="PSA JE"/>
      <sheetName val="Rx Rec"/>
      <sheetName val="PSA Summary"/>
      <sheetName val="PSA Depr"/>
      <sheetName val="Geneva JE"/>
      <sheetName val="Geneva Rec"/>
      <sheetName val="Geneva Summary"/>
      <sheetName val="Geneva Depr"/>
      <sheetName val="CWIP Rec"/>
      <sheetName val="CWIP"/>
      <sheetName val="Gen CWIP"/>
      <sheetName val="Sheet2"/>
      <sheetName val="CapEx Det"/>
      <sheetName val="Sheet3"/>
      <sheetName val="FA - TH"/>
      <sheetName val="FA - RX"/>
      <sheetName val="Add-Bud"/>
      <sheetName val="Additions"/>
      <sheetName val="Sheet1"/>
      <sheetName val="Chart1"/>
    </sheetNames>
    <sheetDataSet>
      <sheetData sheetId="0"/>
      <sheetData sheetId="1">
        <row r="50">
          <cell r="A50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3">
          <cell r="R63">
            <v>43677</v>
          </cell>
        </row>
      </sheetData>
      <sheetData sheetId="12"/>
      <sheetData sheetId="13"/>
      <sheetData sheetId="14"/>
      <sheetData sheetId="15">
        <row r="57">
          <cell r="R57">
            <v>43312</v>
          </cell>
          <cell r="S57">
            <v>591.14</v>
          </cell>
          <cell r="T57">
            <v>591.14</v>
          </cell>
        </row>
        <row r="58">
          <cell r="R58">
            <v>43343</v>
          </cell>
          <cell r="S58">
            <v>591.14</v>
          </cell>
          <cell r="T58">
            <v>1182.28</v>
          </cell>
        </row>
        <row r="59">
          <cell r="R59">
            <v>43373</v>
          </cell>
          <cell r="S59">
            <v>591.14</v>
          </cell>
          <cell r="T59">
            <v>1773.42</v>
          </cell>
        </row>
        <row r="60">
          <cell r="R60">
            <v>43404</v>
          </cell>
          <cell r="S60">
            <v>591.14</v>
          </cell>
          <cell r="T60">
            <v>2364.56</v>
          </cell>
        </row>
        <row r="61">
          <cell r="R61">
            <v>43434</v>
          </cell>
          <cell r="S61">
            <v>591.14</v>
          </cell>
          <cell r="T61">
            <v>2955.7</v>
          </cell>
        </row>
        <row r="62">
          <cell r="R62">
            <v>43465</v>
          </cell>
          <cell r="S62">
            <v>591.14</v>
          </cell>
          <cell r="T62">
            <v>3546.8399999999997</v>
          </cell>
        </row>
        <row r="63">
          <cell r="R63">
            <v>43496</v>
          </cell>
          <cell r="S63">
            <v>591.14</v>
          </cell>
          <cell r="T63">
            <v>4137.9799999999996</v>
          </cell>
        </row>
        <row r="64">
          <cell r="R64">
            <v>43524</v>
          </cell>
          <cell r="S64">
            <v>591.14</v>
          </cell>
          <cell r="T64">
            <v>4729.12</v>
          </cell>
        </row>
        <row r="65">
          <cell r="R65">
            <v>43555</v>
          </cell>
          <cell r="S65">
            <v>591.14</v>
          </cell>
          <cell r="T65">
            <v>5320.26</v>
          </cell>
        </row>
        <row r="66">
          <cell r="R66">
            <v>43585</v>
          </cell>
          <cell r="S66">
            <v>591.14</v>
          </cell>
          <cell r="T66">
            <v>5911.4000000000005</v>
          </cell>
        </row>
        <row r="67">
          <cell r="R67">
            <v>43616</v>
          </cell>
          <cell r="S67">
            <v>591.14</v>
          </cell>
          <cell r="T67">
            <v>6502.5400000000009</v>
          </cell>
        </row>
        <row r="68">
          <cell r="R68">
            <v>43646</v>
          </cell>
          <cell r="S68">
            <v>591.14</v>
          </cell>
          <cell r="T68">
            <v>7093.6800000000012</v>
          </cell>
        </row>
        <row r="72">
          <cell r="R72">
            <v>43312</v>
          </cell>
          <cell r="S72">
            <v>19.100000000000001</v>
          </cell>
          <cell r="T72">
            <v>19.100000000000001</v>
          </cell>
        </row>
        <row r="73">
          <cell r="R73">
            <v>43343</v>
          </cell>
          <cell r="S73">
            <v>19.100000000000001</v>
          </cell>
          <cell r="T73">
            <v>38.200000000000003</v>
          </cell>
        </row>
        <row r="74">
          <cell r="R74">
            <v>43373</v>
          </cell>
          <cell r="S74">
            <v>19.100000000000001</v>
          </cell>
          <cell r="T74">
            <v>57.300000000000004</v>
          </cell>
        </row>
        <row r="75">
          <cell r="R75">
            <v>43404</v>
          </cell>
          <cell r="S75">
            <v>19.100000000000001</v>
          </cell>
          <cell r="T75">
            <v>76.400000000000006</v>
          </cell>
        </row>
        <row r="76">
          <cell r="R76">
            <v>43434</v>
          </cell>
          <cell r="S76">
            <v>19.100000000000001</v>
          </cell>
          <cell r="T76">
            <v>95.5</v>
          </cell>
        </row>
        <row r="77">
          <cell r="R77">
            <v>43465</v>
          </cell>
          <cell r="S77">
            <v>19.100000000000001</v>
          </cell>
          <cell r="T77">
            <v>114.6</v>
          </cell>
        </row>
        <row r="78">
          <cell r="R78">
            <v>43496</v>
          </cell>
          <cell r="S78">
            <v>19.100000000000001</v>
          </cell>
          <cell r="T78">
            <v>133.69999999999999</v>
          </cell>
        </row>
        <row r="79">
          <cell r="R79">
            <v>43524</v>
          </cell>
          <cell r="S79">
            <v>19.100000000000001</v>
          </cell>
          <cell r="T79">
            <v>152.79999999999998</v>
          </cell>
        </row>
        <row r="80">
          <cell r="R80">
            <v>43555</v>
          </cell>
          <cell r="S80">
            <v>19.100000000000001</v>
          </cell>
          <cell r="T80">
            <v>171.89999999999998</v>
          </cell>
        </row>
        <row r="81">
          <cell r="R81">
            <v>43585</v>
          </cell>
          <cell r="S81">
            <v>19.100000000000001</v>
          </cell>
          <cell r="T81">
            <v>190.99999999999997</v>
          </cell>
        </row>
        <row r="82">
          <cell r="R82">
            <v>43616</v>
          </cell>
          <cell r="S82">
            <v>19.100000000000001</v>
          </cell>
          <cell r="T82">
            <v>210.09999999999997</v>
          </cell>
        </row>
        <row r="83">
          <cell r="R83">
            <v>43646</v>
          </cell>
          <cell r="S83">
            <v>19.100000000000001</v>
          </cell>
          <cell r="T83">
            <v>229.19999999999996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Title Page"/>
      <sheetName val="THI Consol P&amp;L"/>
      <sheetName val="THI Consol BS"/>
      <sheetName val="THI Consol CF"/>
      <sheetName val="P-Key Assumptions"/>
      <sheetName val="P-Revenue"/>
      <sheetName val="P-Revenue Narrative"/>
      <sheetName val="P-Expenses Narrative"/>
      <sheetName val="P-Other ExpIncNarrative"/>
      <sheetName val="P-Capital Expenditures"/>
      <sheetName val="Combined DEV"/>
      <sheetName val="MKTG Budget v3 reduced May17"/>
      <sheetName val="MKTG Project Budgeting"/>
      <sheetName val="IT FY17 Budget"/>
      <sheetName val="IT Supplies"/>
      <sheetName val="Printers"/>
      <sheetName val="Fundraising"/>
      <sheetName val="THI Consolidating P&amp;L"/>
      <sheetName val="FQHC by CC2"/>
      <sheetName val="Cost of Care"/>
      <sheetName val="Grant Summary"/>
      <sheetName val="Professional Fees"/>
      <sheetName val="AR &amp; AP"/>
      <sheetName val="Fixed Assets-TH"/>
      <sheetName val="Fixed Assets-Rx"/>
      <sheetName val="CapEx Detail"/>
      <sheetName val="Invest, LOC &amp; LT Borrow"/>
      <sheetName val="Debt Amort Tables"/>
      <sheetName val="Acc'd Expenses &amp; PTO"/>
      <sheetName val="Proj Jun 15 BS"/>
      <sheetName val="CC2 Summary"/>
      <sheetName val="Space-Telecom Alloc"/>
      <sheetName val="Grant Revenue Master"/>
      <sheetName val="Time &amp; Effort Master"/>
      <sheetName val="UDS Reporting"/>
      <sheetName val="Patient Growth Projection"/>
      <sheetName val="CLIN Revenue"/>
      <sheetName val="MVR Notes"/>
      <sheetName val="Pharmacy GPM &amp; Inv"/>
      <sheetName val="URG Revenue"/>
      <sheetName val="ADH Rev"/>
      <sheetName val="Health Homes"/>
      <sheetName val="Shared Service"/>
      <sheetName val="SS-Beg"/>
      <sheetName val="EXEC"/>
      <sheetName val="FAC"/>
      <sheetName val="SUBL"/>
      <sheetName val="COMP"/>
      <sheetName val="FIN"/>
      <sheetName val="HR"/>
      <sheetName val="IT"/>
      <sheetName val="MKTG"/>
      <sheetName val="OPS"/>
      <sheetName val="QI"/>
      <sheetName val="CLTR"/>
      <sheetName val="JH"/>
      <sheetName val="ADMU"/>
      <sheetName val="NPD"/>
      <sheetName val="ORG"/>
      <sheetName val="BALL"/>
      <sheetName val="FALL"/>
      <sheetName val="WALL"/>
      <sheetName val="SS-End"/>
      <sheetName val="Fund Raising"/>
      <sheetName val="FD-Beg"/>
      <sheetName val="FDN (no people cost)"/>
      <sheetName val="DEV"/>
      <sheetName val="CAMP"/>
      <sheetName val="DTY"/>
      <sheetName val="OFR"/>
      <sheetName val="PEF"/>
      <sheetName val="PG"/>
      <sheetName val="RR16"/>
      <sheetName val="SR"/>
      <sheetName val="TF"/>
      <sheetName val="UWO"/>
      <sheetName val="WHI"/>
      <sheetName val="FD-End"/>
      <sheetName val="FQHC"/>
      <sheetName val="FQHC-Beg"/>
      <sheetName val="PACC"/>
      <sheetName val="CLIN"/>
      <sheetName val="CLNE"/>
      <sheetName val="NAP"/>
      <sheetName val="ID"/>
      <sheetName val="RW"/>
      <sheetName val="TRAN"/>
      <sheetName val="BW"/>
      <sheetName val="DENT"/>
      <sheetName val="URG"/>
      <sheetName val="MCD"/>
      <sheetName val="MOB"/>
      <sheetName val="HEPC"/>
      <sheetName val="C-HP"/>
      <sheetName val="PHRI"/>
      <sheetName val="C-PH"/>
      <sheetName val="RWCM"/>
      <sheetName val="RWEC"/>
      <sheetName val="TAC (LRTA)"/>
      <sheetName val="C-TA"/>
      <sheetName val="PREP"/>
      <sheetName val="PCRA (RAP)"/>
      <sheetName val="PRIC"/>
      <sheetName val="C-PC"/>
      <sheetName val="PRIM"/>
      <sheetName val="MSMS"/>
      <sheetName val="C-MS"/>
      <sheetName val="SEP"/>
      <sheetName val="C-SE"/>
      <sheetName val="WPP"/>
      <sheetName val="C-WP"/>
      <sheetName val="RX"/>
      <sheetName val="FQHC-End"/>
      <sheetName val="Non - FQHC"/>
      <sheetName val="Non-Beg"/>
      <sheetName val="RGH"/>
      <sheetName val="UOFR"/>
      <sheetName val="GRHF"/>
      <sheetName val="MCDD"/>
      <sheetName val="ETE"/>
      <sheetName val="TGNC"/>
      <sheetName val="THIN"/>
      <sheetName val="TPFL"/>
      <sheetName val="ADMA"/>
      <sheetName val="HOPC"/>
      <sheetName val="HOPS"/>
      <sheetName val="PAT"/>
      <sheetName val="PATC"/>
      <sheetName val="RFC"/>
      <sheetName val="UWR"/>
      <sheetName val="UWST"/>
      <sheetName val="RWCB"/>
      <sheetName val="TPNY"/>
      <sheetName val="INS"/>
      <sheetName val="RWTR"/>
      <sheetName val="MSMF"/>
      <sheetName val="ADMC"/>
      <sheetName val="ADOL"/>
      <sheetName val="C-AD"/>
      <sheetName val="ABC"/>
      <sheetName val="CAMH"/>
      <sheetName val="CCB5"/>
      <sheetName val="C-CB"/>
      <sheetName val="CCR5"/>
      <sheetName val="C-CR"/>
      <sheetName val="CSP"/>
      <sheetName val="C-CS"/>
      <sheetName val="FLH"/>
      <sheetName val="HETR"/>
      <sheetName val="LGBT"/>
      <sheetName val="C-LG"/>
      <sheetName val="NHE"/>
      <sheetName val="YGB5"/>
      <sheetName val="C-YB"/>
      <sheetName val="YGR5"/>
      <sheetName val="C-YR"/>
      <sheetName val="AFS"/>
      <sheetName val="BFC"/>
      <sheetName val="FDLK"/>
      <sheetName val="GFC"/>
      <sheetName val="R FC"/>
      <sheetName val="WM"/>
      <sheetName val="RXC"/>
      <sheetName val="RXG"/>
      <sheetName val="Non-End"/>
      <sheetName val="RX Total - sc"/>
      <sheetName val="TH Total - 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7">
          <cell r="G117">
            <v>1458.3333333333335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CN7">
            <v>997970</v>
          </cell>
        </row>
      </sheetData>
      <sheetData sheetId="32"/>
      <sheetData sheetId="33">
        <row r="5">
          <cell r="K5">
            <v>0</v>
          </cell>
        </row>
        <row r="6">
          <cell r="K6" t="str">
            <v>32</v>
          </cell>
        </row>
        <row r="7">
          <cell r="K7" t="str">
            <v>12</v>
          </cell>
        </row>
        <row r="8">
          <cell r="K8" t="str">
            <v>12</v>
          </cell>
        </row>
        <row r="9">
          <cell r="K9" t="str">
            <v>30b</v>
          </cell>
        </row>
        <row r="10">
          <cell r="K10" t="str">
            <v>30a</v>
          </cell>
        </row>
        <row r="11">
          <cell r="K11" t="str">
            <v>32</v>
          </cell>
        </row>
        <row r="12">
          <cell r="K12" t="str">
            <v>2</v>
          </cell>
        </row>
        <row r="13">
          <cell r="K13" t="str">
            <v>30c</v>
          </cell>
        </row>
        <row r="14">
          <cell r="K14" t="str">
            <v>11</v>
          </cell>
        </row>
        <row r="15">
          <cell r="K15" t="str">
            <v>24</v>
          </cell>
        </row>
        <row r="16">
          <cell r="K16" t="str">
            <v>30a</v>
          </cell>
        </row>
        <row r="17">
          <cell r="K17" t="str">
            <v>25</v>
          </cell>
        </row>
        <row r="18">
          <cell r="K18" t="str">
            <v>26</v>
          </cell>
        </row>
        <row r="19">
          <cell r="K19" t="str">
            <v>24</v>
          </cell>
        </row>
        <row r="20">
          <cell r="K20" t="str">
            <v>25</v>
          </cell>
        </row>
        <row r="21">
          <cell r="K21" t="str">
            <v>27</v>
          </cell>
        </row>
        <row r="22">
          <cell r="K22" t="str">
            <v>11</v>
          </cell>
        </row>
        <row r="23">
          <cell r="K23" t="str">
            <v>31</v>
          </cell>
        </row>
        <row r="24">
          <cell r="K24" t="str">
            <v>30b</v>
          </cell>
        </row>
        <row r="25">
          <cell r="K25" t="str">
            <v>30a</v>
          </cell>
        </row>
        <row r="26">
          <cell r="K26" t="str">
            <v>12</v>
          </cell>
        </row>
        <row r="27">
          <cell r="K27" t="str">
            <v>11</v>
          </cell>
        </row>
        <row r="28">
          <cell r="K28" t="str">
            <v>30b</v>
          </cell>
        </row>
        <row r="29">
          <cell r="K29" t="str">
            <v>29a</v>
          </cell>
        </row>
        <row r="30">
          <cell r="K30" t="str">
            <v>25</v>
          </cell>
        </row>
        <row r="31">
          <cell r="K31" t="str">
            <v>25</v>
          </cell>
        </row>
        <row r="32">
          <cell r="K32" t="str">
            <v>25</v>
          </cell>
        </row>
        <row r="33">
          <cell r="K33" t="str">
            <v>30c</v>
          </cell>
        </row>
        <row r="34">
          <cell r="K34" t="str">
            <v>26</v>
          </cell>
        </row>
        <row r="35">
          <cell r="K35" t="str">
            <v>11</v>
          </cell>
        </row>
        <row r="36">
          <cell r="K36" t="str">
            <v>22</v>
          </cell>
        </row>
        <row r="37">
          <cell r="K37" t="str">
            <v>24</v>
          </cell>
        </row>
        <row r="38">
          <cell r="K38" t="str">
            <v>25</v>
          </cell>
        </row>
        <row r="39">
          <cell r="K39" t="str">
            <v>24</v>
          </cell>
        </row>
        <row r="40">
          <cell r="K40" t="str">
            <v>23</v>
          </cell>
        </row>
        <row r="41">
          <cell r="K41">
            <v>0</v>
          </cell>
        </row>
        <row r="42">
          <cell r="K42" t="str">
            <v>11</v>
          </cell>
        </row>
        <row r="43">
          <cell r="K43" t="str">
            <v>29a</v>
          </cell>
        </row>
        <row r="44">
          <cell r="K44" t="str">
            <v>26</v>
          </cell>
        </row>
        <row r="45">
          <cell r="K45" t="str">
            <v>29a</v>
          </cell>
        </row>
        <row r="46">
          <cell r="K46" t="str">
            <v>30a</v>
          </cell>
        </row>
        <row r="47">
          <cell r="K47" t="str">
            <v>29a</v>
          </cell>
        </row>
        <row r="48">
          <cell r="K48" t="str">
            <v>30a</v>
          </cell>
        </row>
        <row r="49">
          <cell r="K49" t="str">
            <v>30a</v>
          </cell>
        </row>
        <row r="50">
          <cell r="K50" t="str">
            <v>12</v>
          </cell>
        </row>
        <row r="51">
          <cell r="K51" t="str">
            <v>29a</v>
          </cell>
        </row>
        <row r="52">
          <cell r="K52" t="str">
            <v>25</v>
          </cell>
        </row>
        <row r="53">
          <cell r="K53">
            <v>0</v>
          </cell>
        </row>
        <row r="54">
          <cell r="K54" t="str">
            <v>20b</v>
          </cell>
        </row>
        <row r="55">
          <cell r="K55" t="str">
            <v>24</v>
          </cell>
        </row>
        <row r="56">
          <cell r="K56" t="str">
            <v>26</v>
          </cell>
        </row>
        <row r="57">
          <cell r="K57" t="str">
            <v>30c</v>
          </cell>
        </row>
        <row r="58">
          <cell r="K58" t="str">
            <v>29a</v>
          </cell>
        </row>
        <row r="59">
          <cell r="K59" t="str">
            <v>29a</v>
          </cell>
        </row>
        <row r="60">
          <cell r="K60">
            <v>0</v>
          </cell>
        </row>
        <row r="61">
          <cell r="K61" t="str">
            <v>30a</v>
          </cell>
        </row>
        <row r="62">
          <cell r="K62" t="str">
            <v>32</v>
          </cell>
        </row>
        <row r="63">
          <cell r="K63" t="str">
            <v>30a</v>
          </cell>
        </row>
        <row r="64">
          <cell r="K64" t="str">
            <v>20a2</v>
          </cell>
        </row>
        <row r="65">
          <cell r="K65" t="str">
            <v>30a</v>
          </cell>
        </row>
        <row r="66">
          <cell r="K66" t="str">
            <v>26</v>
          </cell>
        </row>
        <row r="67">
          <cell r="K67" t="str">
            <v>30a</v>
          </cell>
        </row>
        <row r="68">
          <cell r="K68" t="str">
            <v>30a</v>
          </cell>
        </row>
        <row r="69">
          <cell r="K69" t="str">
            <v>12</v>
          </cell>
        </row>
        <row r="70">
          <cell r="K70" t="str">
            <v>1</v>
          </cell>
        </row>
        <row r="71">
          <cell r="K71" t="str">
            <v>25</v>
          </cell>
        </row>
        <row r="72">
          <cell r="K72" t="str">
            <v>24</v>
          </cell>
        </row>
        <row r="73">
          <cell r="K73" t="str">
            <v>11</v>
          </cell>
        </row>
        <row r="74">
          <cell r="K74" t="str">
            <v>25</v>
          </cell>
        </row>
        <row r="75">
          <cell r="K75" t="str">
            <v>30b</v>
          </cell>
        </row>
        <row r="76">
          <cell r="K76" t="str">
            <v>26</v>
          </cell>
        </row>
        <row r="77">
          <cell r="K77" t="str">
            <v>30b</v>
          </cell>
        </row>
        <row r="78">
          <cell r="K78" t="str">
            <v>9a</v>
          </cell>
        </row>
        <row r="79">
          <cell r="K79" t="str">
            <v>12</v>
          </cell>
        </row>
        <row r="80">
          <cell r="K80" t="str">
            <v>30a</v>
          </cell>
        </row>
        <row r="81">
          <cell r="K81" t="str">
            <v>25</v>
          </cell>
        </row>
        <row r="82">
          <cell r="K82" t="str">
            <v>11</v>
          </cell>
        </row>
        <row r="83">
          <cell r="K83">
            <v>0</v>
          </cell>
        </row>
        <row r="84">
          <cell r="K84" t="str">
            <v>30a</v>
          </cell>
        </row>
        <row r="85">
          <cell r="K85">
            <v>0</v>
          </cell>
        </row>
        <row r="86">
          <cell r="K86" t="str">
            <v>12</v>
          </cell>
        </row>
        <row r="87">
          <cell r="K87" t="str">
            <v>12</v>
          </cell>
        </row>
        <row r="88">
          <cell r="K88" t="str">
            <v>25</v>
          </cell>
        </row>
        <row r="89">
          <cell r="K89">
            <v>0</v>
          </cell>
        </row>
        <row r="90">
          <cell r="K90" t="str">
            <v>9a</v>
          </cell>
        </row>
        <row r="91">
          <cell r="K91" t="str">
            <v>24</v>
          </cell>
        </row>
        <row r="92">
          <cell r="K92" t="str">
            <v>26</v>
          </cell>
        </row>
        <row r="93">
          <cell r="K93" t="str">
            <v>12</v>
          </cell>
        </row>
        <row r="94">
          <cell r="K94" t="str">
            <v>12</v>
          </cell>
        </row>
        <row r="95">
          <cell r="K95" t="str">
            <v>12</v>
          </cell>
        </row>
        <row r="96">
          <cell r="K96" t="str">
            <v>11</v>
          </cell>
        </row>
        <row r="97">
          <cell r="K97" t="str">
            <v>30a</v>
          </cell>
        </row>
        <row r="98">
          <cell r="K98" t="str">
            <v>27a</v>
          </cell>
        </row>
        <row r="99">
          <cell r="K99" t="str">
            <v>11</v>
          </cell>
        </row>
        <row r="100">
          <cell r="K100" t="str">
            <v>30a</v>
          </cell>
        </row>
        <row r="101">
          <cell r="K101" t="str">
            <v>30b</v>
          </cell>
        </row>
        <row r="102">
          <cell r="K102" t="str">
            <v>29a</v>
          </cell>
        </row>
        <row r="103">
          <cell r="K103" t="str">
            <v>26</v>
          </cell>
        </row>
        <row r="104">
          <cell r="K104" t="str">
            <v>32</v>
          </cell>
        </row>
        <row r="105">
          <cell r="K105" t="str">
            <v>24</v>
          </cell>
        </row>
        <row r="106">
          <cell r="K106" t="str">
            <v>29a</v>
          </cell>
        </row>
        <row r="107">
          <cell r="K107" t="str">
            <v>7</v>
          </cell>
        </row>
        <row r="108">
          <cell r="K108" t="str">
            <v>30a</v>
          </cell>
        </row>
        <row r="109">
          <cell r="K109" t="str">
            <v>24</v>
          </cell>
        </row>
        <row r="110">
          <cell r="K110" t="str">
            <v>29a</v>
          </cell>
        </row>
        <row r="111">
          <cell r="K111" t="str">
            <v>24</v>
          </cell>
        </row>
        <row r="112">
          <cell r="K112" t="str">
            <v>30b</v>
          </cell>
        </row>
        <row r="113">
          <cell r="K113" t="str">
            <v>12</v>
          </cell>
        </row>
        <row r="114">
          <cell r="K114" t="str">
            <v>30a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K117" t="str">
            <v>29a</v>
          </cell>
        </row>
        <row r="118">
          <cell r="K118" t="str">
            <v>30b</v>
          </cell>
        </row>
        <row r="119">
          <cell r="K119" t="str">
            <v>29a</v>
          </cell>
        </row>
        <row r="120">
          <cell r="K120" t="str">
            <v>24</v>
          </cell>
        </row>
        <row r="121">
          <cell r="K121" t="str">
            <v>29a</v>
          </cell>
        </row>
        <row r="122">
          <cell r="K122" t="str">
            <v>29a</v>
          </cell>
        </row>
        <row r="123">
          <cell r="K123" t="str">
            <v>30b</v>
          </cell>
        </row>
        <row r="124">
          <cell r="K124" t="str">
            <v>29a</v>
          </cell>
        </row>
        <row r="125">
          <cell r="K125" t="str">
            <v>25</v>
          </cell>
        </row>
        <row r="126">
          <cell r="K126" t="str">
            <v>24</v>
          </cell>
        </row>
        <row r="127">
          <cell r="K127" t="str">
            <v>12</v>
          </cell>
        </row>
        <row r="128">
          <cell r="K128" t="str">
            <v>30a</v>
          </cell>
        </row>
        <row r="129">
          <cell r="K129" t="str">
            <v>24</v>
          </cell>
        </row>
        <row r="130">
          <cell r="K130" t="str">
            <v>30a</v>
          </cell>
        </row>
        <row r="131">
          <cell r="K131" t="str">
            <v>32</v>
          </cell>
        </row>
        <row r="132">
          <cell r="K132" t="str">
            <v>30a</v>
          </cell>
        </row>
        <row r="133">
          <cell r="K133" t="str">
            <v>32</v>
          </cell>
        </row>
        <row r="134">
          <cell r="K134" t="str">
            <v>29a</v>
          </cell>
        </row>
        <row r="135">
          <cell r="K135" t="str">
            <v>24</v>
          </cell>
        </row>
        <row r="136">
          <cell r="K136" t="str">
            <v>30a</v>
          </cell>
        </row>
        <row r="137">
          <cell r="K137" t="str">
            <v>24</v>
          </cell>
        </row>
        <row r="138">
          <cell r="K138" t="str">
            <v>30a</v>
          </cell>
        </row>
        <row r="139">
          <cell r="K139" t="str">
            <v>25</v>
          </cell>
        </row>
        <row r="140">
          <cell r="K140" t="str">
            <v>30b</v>
          </cell>
        </row>
        <row r="141">
          <cell r="K141" t="str">
            <v>30a</v>
          </cell>
        </row>
        <row r="142">
          <cell r="K142" t="str">
            <v>12</v>
          </cell>
        </row>
        <row r="143">
          <cell r="K143" t="str">
            <v>30b</v>
          </cell>
        </row>
        <row r="144">
          <cell r="K144" t="str">
            <v>9b</v>
          </cell>
        </row>
        <row r="145">
          <cell r="K145" t="str">
            <v>24</v>
          </cell>
        </row>
        <row r="146">
          <cell r="K146" t="str">
            <v>25</v>
          </cell>
        </row>
        <row r="147">
          <cell r="K147" t="str">
            <v>30b</v>
          </cell>
        </row>
        <row r="148">
          <cell r="K148" t="str">
            <v>32</v>
          </cell>
        </row>
        <row r="149">
          <cell r="K149" t="str">
            <v>25</v>
          </cell>
        </row>
        <row r="150">
          <cell r="K150" t="str">
            <v>31</v>
          </cell>
        </row>
        <row r="151">
          <cell r="K151" t="str">
            <v>32</v>
          </cell>
        </row>
        <row r="152">
          <cell r="K152" t="str">
            <v>9a</v>
          </cell>
        </row>
        <row r="153">
          <cell r="K153" t="str">
            <v>26</v>
          </cell>
        </row>
        <row r="154">
          <cell r="K154" t="str">
            <v>25</v>
          </cell>
        </row>
        <row r="155">
          <cell r="K155" t="str">
            <v>25</v>
          </cell>
        </row>
        <row r="156">
          <cell r="K156" t="str">
            <v>30a</v>
          </cell>
        </row>
        <row r="157">
          <cell r="K157" t="str">
            <v>30a</v>
          </cell>
        </row>
        <row r="158">
          <cell r="K158" t="str">
            <v>11</v>
          </cell>
        </row>
        <row r="159">
          <cell r="K159" t="str">
            <v>30a</v>
          </cell>
        </row>
        <row r="160">
          <cell r="K160" t="str">
            <v>30b</v>
          </cell>
        </row>
        <row r="161">
          <cell r="K161" t="str">
            <v>7</v>
          </cell>
        </row>
        <row r="162">
          <cell r="K162" t="str">
            <v>24</v>
          </cell>
        </row>
        <row r="163">
          <cell r="K163" t="str">
            <v>12</v>
          </cell>
        </row>
        <row r="164">
          <cell r="K164" t="str">
            <v>25</v>
          </cell>
        </row>
        <row r="165">
          <cell r="K165" t="str">
            <v>27</v>
          </cell>
        </row>
        <row r="166">
          <cell r="K166" t="str">
            <v>30a</v>
          </cell>
        </row>
        <row r="167">
          <cell r="K167">
            <v>0</v>
          </cell>
        </row>
        <row r="168">
          <cell r="K168" t="str">
            <v>11</v>
          </cell>
        </row>
        <row r="169">
          <cell r="K169" t="str">
            <v>32</v>
          </cell>
        </row>
        <row r="170">
          <cell r="K170" t="str">
            <v>25</v>
          </cell>
        </row>
        <row r="171">
          <cell r="K171" t="str">
            <v>25</v>
          </cell>
        </row>
        <row r="172">
          <cell r="K172" t="str">
            <v>25</v>
          </cell>
        </row>
        <row r="173">
          <cell r="K173" t="str">
            <v>24</v>
          </cell>
        </row>
        <row r="174">
          <cell r="K174" t="str">
            <v>25</v>
          </cell>
        </row>
        <row r="175">
          <cell r="K175" t="str">
            <v>25</v>
          </cell>
        </row>
        <row r="176">
          <cell r="K176" t="str">
            <v>29a</v>
          </cell>
        </row>
        <row r="177">
          <cell r="K177" t="str">
            <v>23</v>
          </cell>
        </row>
        <row r="178">
          <cell r="K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K183">
            <v>0</v>
          </cell>
        </row>
        <row r="184">
          <cell r="K184">
            <v>0</v>
          </cell>
        </row>
        <row r="185">
          <cell r="K185" t="str">
            <v>29a</v>
          </cell>
        </row>
        <row r="186">
          <cell r="K186">
            <v>0</v>
          </cell>
        </row>
        <row r="187">
          <cell r="K187" t="str">
            <v>30a</v>
          </cell>
        </row>
        <row r="188">
          <cell r="K188" t="str">
            <v>24</v>
          </cell>
        </row>
        <row r="189">
          <cell r="K189" t="str">
            <v>26</v>
          </cell>
        </row>
        <row r="190">
          <cell r="K190" t="str">
            <v>26</v>
          </cell>
        </row>
        <row r="191">
          <cell r="K191" t="str">
            <v>26</v>
          </cell>
        </row>
        <row r="192">
          <cell r="K192" t="str">
            <v>26</v>
          </cell>
        </row>
        <row r="193">
          <cell r="K193" t="str">
            <v>20b</v>
          </cell>
        </row>
        <row r="194">
          <cell r="K194" t="str">
            <v>20b</v>
          </cell>
        </row>
        <row r="195">
          <cell r="K195" t="str">
            <v>12</v>
          </cell>
        </row>
        <row r="196">
          <cell r="K196" t="str">
            <v>11</v>
          </cell>
        </row>
        <row r="197">
          <cell r="K197" t="str">
            <v>11</v>
          </cell>
        </row>
        <row r="198">
          <cell r="K198" t="str">
            <v>32</v>
          </cell>
        </row>
        <row r="199">
          <cell r="K199" t="str">
            <v>25</v>
          </cell>
        </row>
        <row r="200">
          <cell r="K200" t="str">
            <v>30a</v>
          </cell>
        </row>
        <row r="201">
          <cell r="K201" t="str">
            <v>25</v>
          </cell>
        </row>
        <row r="202">
          <cell r="K202" t="str">
            <v>26</v>
          </cell>
        </row>
        <row r="203">
          <cell r="K203" t="str">
            <v>26</v>
          </cell>
        </row>
        <row r="204">
          <cell r="K204" t="str">
            <v>25</v>
          </cell>
        </row>
        <row r="205">
          <cell r="K205" t="str">
            <v>25</v>
          </cell>
        </row>
        <row r="206">
          <cell r="K206" t="str">
            <v>30b</v>
          </cell>
        </row>
        <row r="207">
          <cell r="K207" t="str">
            <v>30b</v>
          </cell>
        </row>
        <row r="208">
          <cell r="K208" t="str">
            <v>30a</v>
          </cell>
        </row>
        <row r="209">
          <cell r="K209" t="str">
            <v>12</v>
          </cell>
        </row>
        <row r="210">
          <cell r="K210" t="str">
            <v>30a</v>
          </cell>
        </row>
        <row r="211">
          <cell r="K211">
            <v>0</v>
          </cell>
        </row>
        <row r="212">
          <cell r="K212" t="str">
            <v>30a</v>
          </cell>
        </row>
        <row r="213">
          <cell r="K213">
            <v>0</v>
          </cell>
        </row>
        <row r="214">
          <cell r="K214" t="str">
            <v>29a</v>
          </cell>
        </row>
        <row r="215">
          <cell r="K215">
            <v>0</v>
          </cell>
        </row>
        <row r="216">
          <cell r="K216" t="str">
            <v>25</v>
          </cell>
        </row>
        <row r="217">
          <cell r="K217" t="str">
            <v>32</v>
          </cell>
        </row>
        <row r="218">
          <cell r="K218" t="str">
            <v>30a</v>
          </cell>
        </row>
        <row r="219">
          <cell r="K219" t="str">
            <v>30a</v>
          </cell>
        </row>
        <row r="220">
          <cell r="K220">
            <v>0</v>
          </cell>
        </row>
        <row r="221">
          <cell r="K221" t="str">
            <v>25</v>
          </cell>
        </row>
        <row r="222">
          <cell r="K222" t="str">
            <v>27</v>
          </cell>
        </row>
        <row r="223">
          <cell r="K223" t="str">
            <v>24</v>
          </cell>
        </row>
        <row r="224">
          <cell r="K224" t="str">
            <v>26</v>
          </cell>
        </row>
        <row r="225">
          <cell r="K225" t="str">
            <v>20a</v>
          </cell>
        </row>
        <row r="226">
          <cell r="K226">
            <v>0</v>
          </cell>
        </row>
        <row r="227">
          <cell r="K227" t="str">
            <v>12</v>
          </cell>
        </row>
        <row r="228">
          <cell r="K228" t="str">
            <v>30a</v>
          </cell>
        </row>
        <row r="229">
          <cell r="K229" t="str">
            <v>12</v>
          </cell>
        </row>
        <row r="230">
          <cell r="K230" t="str">
            <v>12</v>
          </cell>
        </row>
        <row r="231">
          <cell r="K231" t="str">
            <v>22</v>
          </cell>
        </row>
        <row r="232">
          <cell r="K232" t="str">
            <v>30a</v>
          </cell>
        </row>
        <row r="233">
          <cell r="K233">
            <v>0</v>
          </cell>
        </row>
        <row r="234">
          <cell r="K234" t="str">
            <v>30a</v>
          </cell>
        </row>
        <row r="235">
          <cell r="K235">
            <v>0</v>
          </cell>
        </row>
        <row r="236">
          <cell r="K236" t="str">
            <v>30a</v>
          </cell>
        </row>
        <row r="237">
          <cell r="K237">
            <v>0</v>
          </cell>
        </row>
        <row r="238">
          <cell r="K238" t="str">
            <v>11</v>
          </cell>
        </row>
        <row r="239">
          <cell r="K239" t="str">
            <v>20c</v>
          </cell>
        </row>
        <row r="240">
          <cell r="K240">
            <v>0</v>
          </cell>
        </row>
        <row r="241">
          <cell r="K241" t="str">
            <v>26</v>
          </cell>
        </row>
        <row r="242">
          <cell r="K242">
            <v>0</v>
          </cell>
        </row>
        <row r="243">
          <cell r="K243" t="str">
            <v>30c</v>
          </cell>
        </row>
        <row r="244">
          <cell r="K244" t="str">
            <v>12</v>
          </cell>
        </row>
        <row r="245">
          <cell r="K245" t="str">
            <v>30b</v>
          </cell>
        </row>
        <row r="246">
          <cell r="K246" t="str">
            <v>9b</v>
          </cell>
        </row>
        <row r="247">
          <cell r="K247" t="str">
            <v>9b</v>
          </cell>
        </row>
        <row r="248">
          <cell r="K248">
            <v>0</v>
          </cell>
        </row>
        <row r="249">
          <cell r="K249" t="str">
            <v>14</v>
          </cell>
        </row>
        <row r="250">
          <cell r="K250" t="str">
            <v>12</v>
          </cell>
        </row>
        <row r="251">
          <cell r="K251" t="str">
            <v>29a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K254">
            <v>0</v>
          </cell>
        </row>
        <row r="255">
          <cell r="K255">
            <v>0</v>
          </cell>
        </row>
        <row r="256">
          <cell r="K256">
            <v>0</v>
          </cell>
        </row>
        <row r="257">
          <cell r="K257">
            <v>0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 Data"/>
      <sheetName val="TB and calcs"/>
      <sheetName val="Trend - Actual"/>
      <sheetName val="Budget"/>
      <sheetName val="Trend - Budget"/>
      <sheetName val="Monthly Comparative"/>
      <sheetName val="PTO Impact"/>
      <sheetName val="PTO Payout"/>
    </sheetNames>
    <sheetDataSet>
      <sheetData sheetId="0"/>
      <sheetData sheetId="1">
        <row r="7">
          <cell r="N7" t="str">
            <v>001245</v>
          </cell>
          <cell r="O7" t="str">
            <v>FIN</v>
          </cell>
          <cell r="P7">
            <v>46.34</v>
          </cell>
          <cell r="Q7">
            <v>0.99992519062005469</v>
          </cell>
        </row>
        <row r="8">
          <cell r="N8" t="str">
            <v>001089</v>
          </cell>
          <cell r="O8" t="str">
            <v>FIN</v>
          </cell>
          <cell r="P8">
            <v>31.21</v>
          </cell>
          <cell r="Q8">
            <v>1.0462650859767169</v>
          </cell>
        </row>
        <row r="9">
          <cell r="N9" t="str">
            <v>001068</v>
          </cell>
          <cell r="O9" t="str">
            <v>HR</v>
          </cell>
          <cell r="P9">
            <v>36.33</v>
          </cell>
          <cell r="Q9">
            <v>1.249973392054317</v>
          </cell>
        </row>
        <row r="10">
          <cell r="N10" t="str">
            <v>001608</v>
          </cell>
          <cell r="O10" t="str">
            <v>FIN</v>
          </cell>
          <cell r="P10">
            <v>17.510000000000002</v>
          </cell>
          <cell r="Q10">
            <v>1.0012716542927851</v>
          </cell>
        </row>
        <row r="11">
          <cell r="N11" t="str">
            <v>001035</v>
          </cell>
          <cell r="O11" t="str">
            <v>CLIN</v>
          </cell>
          <cell r="P11">
            <v>31.2</v>
          </cell>
          <cell r="Q11">
            <v>1</v>
          </cell>
        </row>
        <row r="12">
          <cell r="N12" t="str">
            <v>001015</v>
          </cell>
          <cell r="O12" t="str">
            <v>EXEC</v>
          </cell>
          <cell r="P12">
            <v>81.95</v>
          </cell>
          <cell r="Q12">
            <v>1.2246442953020134</v>
          </cell>
        </row>
        <row r="13">
          <cell r="N13" t="str">
            <v>001237</v>
          </cell>
          <cell r="O13" t="str">
            <v>HR</v>
          </cell>
          <cell r="P13">
            <v>48.51</v>
          </cell>
          <cell r="Q13">
            <v>0.99994227994227991</v>
          </cell>
        </row>
        <row r="14">
          <cell r="N14" t="str">
            <v>001176</v>
          </cell>
          <cell r="O14" t="str">
            <v>IST</v>
          </cell>
          <cell r="P14">
            <v>20.02</v>
          </cell>
          <cell r="Q14">
            <v>0</v>
          </cell>
        </row>
        <row r="15">
          <cell r="N15" t="str">
            <v>001040</v>
          </cell>
          <cell r="O15" t="str">
            <v>CLIN</v>
          </cell>
          <cell r="P15">
            <v>22.36</v>
          </cell>
          <cell r="Q15">
            <v>1.0007990459153251</v>
          </cell>
        </row>
        <row r="16">
          <cell r="N16" t="str">
            <v>001171</v>
          </cell>
          <cell r="O16" t="str">
            <v>IST</v>
          </cell>
          <cell r="P16">
            <v>32.06</v>
          </cell>
          <cell r="Q16">
            <v>1.0975483468496567</v>
          </cell>
        </row>
        <row r="17">
          <cell r="N17" t="str">
            <v>001286</v>
          </cell>
          <cell r="O17" t="str">
            <v>RX</v>
          </cell>
          <cell r="P17">
            <v>21.22</v>
          </cell>
          <cell r="Q17">
            <v>1.0060666038328623</v>
          </cell>
        </row>
        <row r="18">
          <cell r="N18" t="str">
            <v>001290</v>
          </cell>
          <cell r="O18" t="str">
            <v>RX</v>
          </cell>
          <cell r="P18">
            <v>55.46</v>
          </cell>
          <cell r="Q18">
            <v>1.1450667147493687</v>
          </cell>
        </row>
        <row r="19">
          <cell r="N19" t="str">
            <v>001283</v>
          </cell>
          <cell r="O19" t="str">
            <v>FAC</v>
          </cell>
          <cell r="P19">
            <v>19.399999999999999</v>
          </cell>
          <cell r="Q19">
            <v>1.5073814432989689</v>
          </cell>
        </row>
        <row r="20">
          <cell r="N20" t="str">
            <v>001289</v>
          </cell>
          <cell r="O20" t="str">
            <v>EXEC</v>
          </cell>
          <cell r="P20">
            <v>151.35</v>
          </cell>
          <cell r="Q20">
            <v>1.2362268472635172</v>
          </cell>
        </row>
        <row r="21">
          <cell r="N21" t="str">
            <v>001080</v>
          </cell>
          <cell r="O21" t="str">
            <v>CLIN</v>
          </cell>
          <cell r="P21">
            <v>27.11</v>
          </cell>
          <cell r="Q21">
            <v>1.0243895241608265</v>
          </cell>
        </row>
        <row r="22">
          <cell r="N22" t="str">
            <v>001161</v>
          </cell>
          <cell r="O22" t="str">
            <v>CLIN</v>
          </cell>
          <cell r="P22">
            <v>17.440000000000001</v>
          </cell>
          <cell r="Q22">
            <v>1.0177331804281344</v>
          </cell>
        </row>
        <row r="23">
          <cell r="N23" t="str">
            <v>001566</v>
          </cell>
          <cell r="O23" t="str">
            <v>CLIN</v>
          </cell>
          <cell r="P23">
            <v>16</v>
          </cell>
          <cell r="Q23">
            <v>0.91639166666666683</v>
          </cell>
        </row>
        <row r="24">
          <cell r="N24" t="str">
            <v>001190</v>
          </cell>
          <cell r="O24" t="str">
            <v>CM</v>
          </cell>
          <cell r="P24">
            <v>16.87</v>
          </cell>
          <cell r="Q24">
            <v>0</v>
          </cell>
        </row>
        <row r="25">
          <cell r="N25" t="str">
            <v>001056</v>
          </cell>
          <cell r="O25" t="str">
            <v>CM</v>
          </cell>
          <cell r="P25">
            <v>25.7</v>
          </cell>
          <cell r="Q25">
            <v>0.99893385214007779</v>
          </cell>
        </row>
        <row r="26">
          <cell r="N26" t="str">
            <v>001065</v>
          </cell>
          <cell r="O26" t="str">
            <v>CM</v>
          </cell>
          <cell r="P26">
            <v>29.61</v>
          </cell>
          <cell r="Q26">
            <v>0</v>
          </cell>
        </row>
        <row r="27">
          <cell r="N27" t="str">
            <v>001157</v>
          </cell>
          <cell r="O27" t="str">
            <v>CM</v>
          </cell>
          <cell r="P27">
            <v>23.53</v>
          </cell>
          <cell r="Q27">
            <v>0.34700382490437731</v>
          </cell>
        </row>
        <row r="28">
          <cell r="N28" t="str">
            <v>001074</v>
          </cell>
          <cell r="O28" t="str">
            <v>CM</v>
          </cell>
          <cell r="P28">
            <v>18.649999999999999</v>
          </cell>
          <cell r="Q28">
            <v>1.2307202859696156</v>
          </cell>
        </row>
        <row r="29">
          <cell r="N29" t="str">
            <v>001168</v>
          </cell>
          <cell r="O29" t="str">
            <v>HRS</v>
          </cell>
          <cell r="P29">
            <v>46.24</v>
          </cell>
          <cell r="Q29">
            <v>1.1598832179930796</v>
          </cell>
        </row>
        <row r="30">
          <cell r="N30" t="str">
            <v>001178</v>
          </cell>
          <cell r="O30" t="str">
            <v>PRT</v>
          </cell>
          <cell r="P30">
            <v>27.47</v>
          </cell>
          <cell r="Q30">
            <v>0.99987865550297306</v>
          </cell>
        </row>
        <row r="31">
          <cell r="N31" t="str">
            <v>001636</v>
          </cell>
          <cell r="O31" t="str">
            <v>RX</v>
          </cell>
          <cell r="P31">
            <v>51.28</v>
          </cell>
          <cell r="Q31">
            <v>1.0186323452938115</v>
          </cell>
        </row>
        <row r="32">
          <cell r="N32" t="str">
            <v>001092</v>
          </cell>
          <cell r="O32" t="str">
            <v>HRS</v>
          </cell>
          <cell r="P32">
            <v>27.24</v>
          </cell>
          <cell r="Q32">
            <v>1.0007978463044545</v>
          </cell>
        </row>
        <row r="33">
          <cell r="N33" t="str">
            <v>001231</v>
          </cell>
          <cell r="O33" t="str">
            <v>PRT</v>
          </cell>
          <cell r="P33">
            <v>21.84</v>
          </cell>
          <cell r="Q33">
            <v>1.021755189255189</v>
          </cell>
        </row>
        <row r="34">
          <cell r="N34" t="str">
            <v>001218</v>
          </cell>
          <cell r="O34" t="str">
            <v>HRS</v>
          </cell>
          <cell r="P34">
            <v>18.75</v>
          </cell>
          <cell r="Q34">
            <v>1.0225635555555557</v>
          </cell>
        </row>
        <row r="35">
          <cell r="N35" t="str">
            <v>001537</v>
          </cell>
          <cell r="O35" t="str">
            <v>CSS</v>
          </cell>
          <cell r="P35">
            <v>16</v>
          </cell>
          <cell r="Q35">
            <v>1.0188666666666668</v>
          </cell>
        </row>
        <row r="36">
          <cell r="N36" t="str">
            <v>001555</v>
          </cell>
          <cell r="O36" t="str">
            <v>OPS</v>
          </cell>
          <cell r="P36">
            <v>27.56</v>
          </cell>
          <cell r="Q36">
            <v>0</v>
          </cell>
        </row>
        <row r="37">
          <cell r="N37" t="str">
            <v>001520</v>
          </cell>
          <cell r="O37" t="str">
            <v>CLIN</v>
          </cell>
          <cell r="P37">
            <v>21.63</v>
          </cell>
          <cell r="Q37">
            <v>0</v>
          </cell>
        </row>
        <row r="38">
          <cell r="N38" t="str">
            <v>001538</v>
          </cell>
          <cell r="O38" t="str">
            <v>PRT</v>
          </cell>
          <cell r="P38">
            <v>17.010000000000002</v>
          </cell>
          <cell r="Q38">
            <v>1.0115343915343913</v>
          </cell>
        </row>
        <row r="39">
          <cell r="N39" t="str">
            <v>001491</v>
          </cell>
          <cell r="O39" t="str">
            <v>HRS</v>
          </cell>
          <cell r="P39">
            <v>17.77</v>
          </cell>
          <cell r="Q39">
            <v>1.0369386606640405</v>
          </cell>
        </row>
        <row r="40">
          <cell r="N40" t="str">
            <v>001574</v>
          </cell>
          <cell r="O40" t="str">
            <v>CM</v>
          </cell>
          <cell r="P40">
            <v>16</v>
          </cell>
          <cell r="Q40">
            <v>0</v>
          </cell>
        </row>
        <row r="41">
          <cell r="N41" t="str">
            <v>001584</v>
          </cell>
          <cell r="O41" t="str">
            <v>HRS</v>
          </cell>
          <cell r="P41">
            <v>16</v>
          </cell>
          <cell r="Q41">
            <v>0</v>
          </cell>
        </row>
        <row r="42">
          <cell r="N42" t="str">
            <v>001657</v>
          </cell>
          <cell r="O42" t="str">
            <v>CM</v>
          </cell>
          <cell r="P42">
            <v>14.36</v>
          </cell>
          <cell r="Q42">
            <v>0</v>
          </cell>
        </row>
        <row r="43">
          <cell r="N43" t="str">
            <v>001028</v>
          </cell>
          <cell r="O43" t="str">
            <v>PRT</v>
          </cell>
          <cell r="P43">
            <v>24.2</v>
          </cell>
          <cell r="Q43">
            <v>0</v>
          </cell>
        </row>
        <row r="44">
          <cell r="N44" t="str">
            <v>001298</v>
          </cell>
          <cell r="O44" t="str">
            <v>CLIN</v>
          </cell>
          <cell r="P44">
            <v>31.95</v>
          </cell>
          <cell r="Q44">
            <v>1.2501617110067813</v>
          </cell>
        </row>
        <row r="45">
          <cell r="N45" t="str">
            <v>001314</v>
          </cell>
          <cell r="O45" t="str">
            <v>FIN</v>
          </cell>
          <cell r="P45">
            <v>71.87</v>
          </cell>
          <cell r="Q45">
            <v>1.0000584388479195</v>
          </cell>
        </row>
        <row r="46">
          <cell r="N46" t="str">
            <v>001315</v>
          </cell>
          <cell r="O46" t="str">
            <v>CM</v>
          </cell>
          <cell r="P46">
            <v>20.21</v>
          </cell>
          <cell r="Q46">
            <v>0</v>
          </cell>
        </row>
        <row r="47">
          <cell r="N47" t="str">
            <v>001316</v>
          </cell>
          <cell r="O47" t="str">
            <v>CLIN</v>
          </cell>
          <cell r="P47">
            <v>34.340000000000003</v>
          </cell>
          <cell r="Q47">
            <v>0.95280139778683748</v>
          </cell>
        </row>
        <row r="48">
          <cell r="N48" t="str">
            <v>001318</v>
          </cell>
          <cell r="O48" t="str">
            <v>HR</v>
          </cell>
          <cell r="P48">
            <v>26.87</v>
          </cell>
          <cell r="Q48">
            <v>0</v>
          </cell>
        </row>
        <row r="49">
          <cell r="N49" t="str">
            <v>001321</v>
          </cell>
          <cell r="O49" t="str">
            <v>FIN</v>
          </cell>
          <cell r="P49">
            <v>52.21</v>
          </cell>
          <cell r="Q49">
            <v>0.99996424695141428</v>
          </cell>
        </row>
        <row r="50">
          <cell r="N50" t="str">
            <v>001325</v>
          </cell>
          <cell r="O50" t="str">
            <v>EXEC</v>
          </cell>
          <cell r="P50">
            <v>109.47</v>
          </cell>
          <cell r="Q50">
            <v>1.2251569684236168</v>
          </cell>
        </row>
        <row r="51">
          <cell r="N51" t="str">
            <v>001326</v>
          </cell>
          <cell r="O51" t="str">
            <v>CLIN</v>
          </cell>
          <cell r="P51">
            <v>24.6</v>
          </cell>
          <cell r="Q51">
            <v>0.54613279132791326</v>
          </cell>
        </row>
        <row r="52">
          <cell r="N52" t="str">
            <v>001327</v>
          </cell>
          <cell r="O52" t="str">
            <v>CLIN</v>
          </cell>
          <cell r="P52">
            <v>23.9</v>
          </cell>
          <cell r="Q52">
            <v>1.003866108786611</v>
          </cell>
        </row>
        <row r="53">
          <cell r="N53" t="str">
            <v>001329</v>
          </cell>
          <cell r="O53" t="str">
            <v>EXEC</v>
          </cell>
          <cell r="P53">
            <v>38.46</v>
          </cell>
          <cell r="Q53">
            <v>1.2500520020800832</v>
          </cell>
        </row>
        <row r="54">
          <cell r="N54" t="str">
            <v>001339</v>
          </cell>
          <cell r="O54" t="str">
            <v>CLIN</v>
          </cell>
          <cell r="P54">
            <v>24.28</v>
          </cell>
          <cell r="Q54">
            <v>1.0011339923119165</v>
          </cell>
        </row>
        <row r="55">
          <cell r="N55" t="str">
            <v>001340</v>
          </cell>
          <cell r="O55" t="str">
            <v>CM</v>
          </cell>
          <cell r="P55">
            <v>36.799999999999997</v>
          </cell>
          <cell r="Q55">
            <v>1.0000434782608696</v>
          </cell>
        </row>
        <row r="56">
          <cell r="N56" t="str">
            <v>001345</v>
          </cell>
          <cell r="O56" t="str">
            <v>FIN</v>
          </cell>
          <cell r="P56">
            <v>47.41</v>
          </cell>
          <cell r="Q56">
            <v>1.1373929550727695</v>
          </cell>
        </row>
        <row r="57">
          <cell r="N57" t="str">
            <v>001348</v>
          </cell>
          <cell r="O57" t="str">
            <v>PRT</v>
          </cell>
          <cell r="P57">
            <v>16</v>
          </cell>
          <cell r="Q57">
            <v>0.44253333333333333</v>
          </cell>
        </row>
        <row r="58">
          <cell r="N58" t="str">
            <v>001352</v>
          </cell>
          <cell r="O58" t="str">
            <v>HR</v>
          </cell>
          <cell r="P58">
            <v>33.89</v>
          </cell>
          <cell r="Q58">
            <v>0</v>
          </cell>
        </row>
        <row r="59">
          <cell r="N59" t="str">
            <v>001353</v>
          </cell>
          <cell r="O59" t="str">
            <v>HRS</v>
          </cell>
          <cell r="P59">
            <v>18.93</v>
          </cell>
          <cell r="Q59">
            <v>0</v>
          </cell>
        </row>
        <row r="60">
          <cell r="N60" t="str">
            <v>001361</v>
          </cell>
          <cell r="O60" t="str">
            <v>PRT</v>
          </cell>
          <cell r="P60">
            <v>19.05</v>
          </cell>
          <cell r="Q60">
            <v>0.99407174103237095</v>
          </cell>
        </row>
        <row r="61">
          <cell r="N61" t="str">
            <v>001363</v>
          </cell>
          <cell r="O61" t="str">
            <v>CSS</v>
          </cell>
          <cell r="P61">
            <v>16</v>
          </cell>
          <cell r="Q61">
            <v>1.0008666666666666</v>
          </cell>
        </row>
        <row r="62">
          <cell r="N62" t="str">
            <v>001367</v>
          </cell>
          <cell r="O62" t="str">
            <v>PRT</v>
          </cell>
          <cell r="P62">
            <v>26.31</v>
          </cell>
          <cell r="Q62">
            <v>1.0720359812492082</v>
          </cell>
        </row>
        <row r="63">
          <cell r="N63" t="str">
            <v>001375</v>
          </cell>
          <cell r="O63" t="str">
            <v>CLIN</v>
          </cell>
          <cell r="P63">
            <v>145.97</v>
          </cell>
          <cell r="Q63">
            <v>1.2294649585531272</v>
          </cell>
        </row>
        <row r="64">
          <cell r="N64" t="str">
            <v>001378</v>
          </cell>
          <cell r="O64" t="str">
            <v>CSS</v>
          </cell>
          <cell r="P64">
            <v>16.350000000000001</v>
          </cell>
          <cell r="Q64">
            <v>1.0040163098878694</v>
          </cell>
        </row>
        <row r="65">
          <cell r="N65" t="str">
            <v>001379</v>
          </cell>
          <cell r="O65" t="str">
            <v>HR</v>
          </cell>
          <cell r="P65">
            <v>24.25</v>
          </cell>
          <cell r="Q65">
            <v>1.2506694158075602</v>
          </cell>
        </row>
        <row r="66">
          <cell r="N66" t="str">
            <v>001384</v>
          </cell>
          <cell r="O66" t="str">
            <v>CM</v>
          </cell>
          <cell r="P66">
            <v>20.11</v>
          </cell>
          <cell r="Q66">
            <v>0</v>
          </cell>
        </row>
        <row r="67">
          <cell r="N67" t="str">
            <v>001385</v>
          </cell>
          <cell r="O67" t="str">
            <v>CLIN</v>
          </cell>
          <cell r="P67">
            <v>22.15</v>
          </cell>
          <cell r="Q67">
            <v>0.78206772009029346</v>
          </cell>
        </row>
        <row r="68">
          <cell r="N68" t="str">
            <v>001392</v>
          </cell>
          <cell r="O68" t="str">
            <v>RX</v>
          </cell>
          <cell r="P68">
            <v>51.29</v>
          </cell>
          <cell r="Q68">
            <v>0</v>
          </cell>
        </row>
        <row r="69">
          <cell r="N69" t="str">
            <v>001394</v>
          </cell>
          <cell r="O69" t="str">
            <v>CLIN</v>
          </cell>
          <cell r="P69">
            <v>23.82</v>
          </cell>
          <cell r="Q69">
            <v>1.0112006717044502</v>
          </cell>
        </row>
        <row r="70">
          <cell r="N70" t="str">
            <v>001398</v>
          </cell>
          <cell r="O70" t="str">
            <v>HRS</v>
          </cell>
          <cell r="P70">
            <v>18.489999999999998</v>
          </cell>
          <cell r="Q70">
            <v>1.0504777357129982</v>
          </cell>
        </row>
        <row r="71">
          <cell r="N71" t="str">
            <v>001647</v>
          </cell>
          <cell r="O71" t="str">
            <v>CLIN</v>
          </cell>
          <cell r="P71">
            <v>57.69</v>
          </cell>
          <cell r="Q71">
            <v>0</v>
          </cell>
        </row>
        <row r="72">
          <cell r="N72" t="str">
            <v>001682</v>
          </cell>
          <cell r="O72" t="str">
            <v>CM</v>
          </cell>
          <cell r="P72">
            <v>16.55</v>
          </cell>
          <cell r="Q72">
            <v>1.0002698892245721</v>
          </cell>
        </row>
        <row r="73">
          <cell r="N73" t="str">
            <v>001292</v>
          </cell>
          <cell r="O73" t="str">
            <v>FIN</v>
          </cell>
          <cell r="P73">
            <v>25.98</v>
          </cell>
          <cell r="Q73">
            <v>1.2500205286117527</v>
          </cell>
        </row>
        <row r="74">
          <cell r="N74" t="str">
            <v>001310</v>
          </cell>
          <cell r="O74" t="str">
            <v>PRT</v>
          </cell>
          <cell r="P74">
            <v>12.89</v>
          </cell>
          <cell r="Q74">
            <v>0</v>
          </cell>
        </row>
        <row r="75">
          <cell r="N75" t="str">
            <v>001270</v>
          </cell>
          <cell r="O75" t="str">
            <v>CLIN</v>
          </cell>
          <cell r="P75">
            <v>65.400000000000006</v>
          </cell>
          <cell r="Q75">
            <v>1.0000499490316002</v>
          </cell>
        </row>
        <row r="76">
          <cell r="N76" t="str">
            <v>001267</v>
          </cell>
          <cell r="O76" t="str">
            <v>PRT</v>
          </cell>
          <cell r="P76">
            <v>20.04</v>
          </cell>
          <cell r="Q76">
            <v>1.0792614770459084</v>
          </cell>
        </row>
        <row r="77">
          <cell r="N77" t="str">
            <v>001406</v>
          </cell>
          <cell r="O77" t="str">
            <v>MKTG</v>
          </cell>
          <cell r="P77">
            <v>21.14</v>
          </cell>
          <cell r="Q77">
            <v>0</v>
          </cell>
        </row>
        <row r="78">
          <cell r="N78" t="str">
            <v>001322</v>
          </cell>
          <cell r="O78" t="str">
            <v>PRT</v>
          </cell>
          <cell r="P78">
            <v>21.08</v>
          </cell>
          <cell r="Q78">
            <v>1.0230645161290324</v>
          </cell>
        </row>
        <row r="79">
          <cell r="N79" t="str">
            <v>001415</v>
          </cell>
          <cell r="O79" t="str">
            <v>COMP</v>
          </cell>
          <cell r="P79">
            <v>22.21</v>
          </cell>
          <cell r="Q79">
            <v>0</v>
          </cell>
        </row>
        <row r="80">
          <cell r="N80" t="str">
            <v>001309</v>
          </cell>
          <cell r="O80" t="str">
            <v>PRT</v>
          </cell>
          <cell r="P80">
            <v>12.89</v>
          </cell>
          <cell r="Q80">
            <v>0</v>
          </cell>
        </row>
        <row r="81">
          <cell r="N81" t="str">
            <v>001423</v>
          </cell>
          <cell r="O81" t="str">
            <v>CM</v>
          </cell>
          <cell r="P81">
            <v>20.399999999999999</v>
          </cell>
          <cell r="Q81">
            <v>0</v>
          </cell>
        </row>
        <row r="82">
          <cell r="N82" t="str">
            <v>001428</v>
          </cell>
          <cell r="O82" t="str">
            <v>CLIN</v>
          </cell>
          <cell r="P82">
            <v>50.5</v>
          </cell>
          <cell r="Q82">
            <v>1.0500805280528052</v>
          </cell>
        </row>
        <row r="83">
          <cell r="N83" t="str">
            <v>001437</v>
          </cell>
          <cell r="O83" t="str">
            <v>CLIN</v>
          </cell>
          <cell r="P83">
            <v>71.63</v>
          </cell>
          <cell r="Q83">
            <v>0.99998697007771453</v>
          </cell>
        </row>
        <row r="84">
          <cell r="N84" t="str">
            <v>001441</v>
          </cell>
          <cell r="O84" t="str">
            <v>CM</v>
          </cell>
          <cell r="P84">
            <v>18.95</v>
          </cell>
          <cell r="Q84">
            <v>0</v>
          </cell>
        </row>
        <row r="85">
          <cell r="N85" t="str">
            <v>001085</v>
          </cell>
          <cell r="O85" t="str">
            <v>OPS</v>
          </cell>
          <cell r="P85">
            <v>60.65</v>
          </cell>
          <cell r="Q85">
            <v>1.2499983511953836</v>
          </cell>
        </row>
        <row r="86">
          <cell r="N86" t="str">
            <v>001429</v>
          </cell>
          <cell r="O86" t="str">
            <v>CLIN</v>
          </cell>
          <cell r="P86">
            <v>118.85</v>
          </cell>
          <cell r="Q86">
            <v>0.99996858785584064</v>
          </cell>
        </row>
        <row r="87">
          <cell r="N87" t="str">
            <v>001430</v>
          </cell>
          <cell r="O87" t="str">
            <v>CLIN</v>
          </cell>
          <cell r="P87">
            <v>20.22</v>
          </cell>
          <cell r="Q87">
            <v>1.0923969666996374</v>
          </cell>
        </row>
        <row r="88">
          <cell r="N88" t="str">
            <v>001431</v>
          </cell>
          <cell r="O88" t="str">
            <v>CLIN</v>
          </cell>
          <cell r="P88">
            <v>92.47</v>
          </cell>
          <cell r="Q88">
            <v>0</v>
          </cell>
        </row>
        <row r="89">
          <cell r="N89" t="str">
            <v>001432</v>
          </cell>
          <cell r="O89" t="str">
            <v>CLIN</v>
          </cell>
          <cell r="P89">
            <v>27.73</v>
          </cell>
          <cell r="Q89">
            <v>0.67047000841447291</v>
          </cell>
        </row>
        <row r="90">
          <cell r="N90" t="str">
            <v>001436</v>
          </cell>
          <cell r="O90" t="str">
            <v>CLIN</v>
          </cell>
          <cell r="P90">
            <v>22.29</v>
          </cell>
          <cell r="Q90">
            <v>0.96253626439359952</v>
          </cell>
        </row>
        <row r="91">
          <cell r="N91" t="str">
            <v>001439</v>
          </cell>
          <cell r="O91" t="str">
            <v>CLIN</v>
          </cell>
          <cell r="P91">
            <v>91.54</v>
          </cell>
          <cell r="Q91">
            <v>0.53335372514747648</v>
          </cell>
        </row>
        <row r="92">
          <cell r="N92" t="str">
            <v>001445</v>
          </cell>
          <cell r="O92" t="str">
            <v>PRT</v>
          </cell>
          <cell r="P92">
            <v>16</v>
          </cell>
          <cell r="Q92">
            <v>0.15205833333333332</v>
          </cell>
        </row>
        <row r="93">
          <cell r="N93" t="str">
            <v>001277</v>
          </cell>
          <cell r="O93" t="str">
            <v>CLIN</v>
          </cell>
          <cell r="P93">
            <v>45.17</v>
          </cell>
          <cell r="Q93">
            <v>1.2498634787100582</v>
          </cell>
        </row>
        <row r="94">
          <cell r="N94" t="str">
            <v>001278</v>
          </cell>
          <cell r="O94" t="str">
            <v>FIN</v>
          </cell>
          <cell r="P94">
            <v>22.21</v>
          </cell>
          <cell r="Q94">
            <v>0</v>
          </cell>
        </row>
        <row r="95">
          <cell r="N95" t="str">
            <v>001446</v>
          </cell>
          <cell r="O95" t="str">
            <v>CM</v>
          </cell>
          <cell r="P95">
            <v>21.84</v>
          </cell>
          <cell r="Q95">
            <v>1.0158699633699633</v>
          </cell>
        </row>
        <row r="96">
          <cell r="N96" t="str">
            <v>001451</v>
          </cell>
          <cell r="O96" t="str">
            <v>DVO</v>
          </cell>
          <cell r="P96">
            <v>35.659999999999997</v>
          </cell>
          <cell r="Q96">
            <v>0.99994765376705941</v>
          </cell>
        </row>
        <row r="97">
          <cell r="N97" t="str">
            <v>001452</v>
          </cell>
          <cell r="O97" t="str">
            <v>FAC</v>
          </cell>
          <cell r="P97">
            <v>25.75</v>
          </cell>
          <cell r="Q97">
            <v>1.1567067961165047</v>
          </cell>
        </row>
        <row r="98">
          <cell r="N98" t="str">
            <v>001453</v>
          </cell>
          <cell r="O98" t="str">
            <v>CLIN</v>
          </cell>
          <cell r="P98">
            <v>54.12</v>
          </cell>
          <cell r="Q98">
            <v>0.6666149297856615</v>
          </cell>
        </row>
        <row r="99">
          <cell r="N99" t="str">
            <v>001369</v>
          </cell>
          <cell r="O99" t="str">
            <v>CLIN</v>
          </cell>
          <cell r="P99">
            <v>16.739999999999998</v>
          </cell>
          <cell r="Q99">
            <v>1.1018717642373559</v>
          </cell>
        </row>
        <row r="100">
          <cell r="N100" t="str">
            <v>001372</v>
          </cell>
          <cell r="O100" t="str">
            <v>HR</v>
          </cell>
          <cell r="P100">
            <v>39.619999999999997</v>
          </cell>
          <cell r="Q100">
            <v>1.1681339390880028</v>
          </cell>
        </row>
        <row r="101">
          <cell r="N101" t="str">
            <v>001262</v>
          </cell>
          <cell r="O101" t="str">
            <v>CSS</v>
          </cell>
          <cell r="P101">
            <v>24.84</v>
          </cell>
          <cell r="Q101">
            <v>0.98699946323134713</v>
          </cell>
        </row>
        <row r="102">
          <cell r="N102" t="str">
            <v>001457</v>
          </cell>
          <cell r="O102" t="str">
            <v>PRT</v>
          </cell>
          <cell r="P102">
            <v>18.39</v>
          </cell>
          <cell r="Q102">
            <v>1.2778720319013956</v>
          </cell>
        </row>
        <row r="103">
          <cell r="N103" t="str">
            <v>001458</v>
          </cell>
          <cell r="O103" t="str">
            <v>CM</v>
          </cell>
          <cell r="P103">
            <v>16.829999999999998</v>
          </cell>
          <cell r="Q103">
            <v>0</v>
          </cell>
        </row>
        <row r="104">
          <cell r="N104" t="str">
            <v>001459</v>
          </cell>
          <cell r="O104" t="str">
            <v>CLIN</v>
          </cell>
          <cell r="P104">
            <v>27.21</v>
          </cell>
          <cell r="Q104">
            <v>1.076734043856425</v>
          </cell>
        </row>
        <row r="105">
          <cell r="N105" t="str">
            <v>001460</v>
          </cell>
          <cell r="O105" t="str">
            <v>PRT</v>
          </cell>
          <cell r="P105">
            <v>28.16</v>
          </cell>
          <cell r="Q105">
            <v>1.2174195075757577</v>
          </cell>
        </row>
        <row r="106">
          <cell r="N106" t="str">
            <v>001463</v>
          </cell>
          <cell r="O106" t="str">
            <v>RX</v>
          </cell>
          <cell r="P106">
            <v>15.76</v>
          </cell>
          <cell r="Q106">
            <v>0</v>
          </cell>
        </row>
        <row r="107">
          <cell r="N107" t="str">
            <v>001465</v>
          </cell>
          <cell r="O107" t="str">
            <v>CM</v>
          </cell>
          <cell r="P107">
            <v>45.45</v>
          </cell>
          <cell r="Q107">
            <v>0</v>
          </cell>
        </row>
        <row r="108">
          <cell r="N108" t="str">
            <v>001468</v>
          </cell>
          <cell r="O108" t="str">
            <v>RX</v>
          </cell>
          <cell r="P108">
            <v>15.76</v>
          </cell>
          <cell r="Q108">
            <v>0.27546531302876481</v>
          </cell>
        </row>
        <row r="109">
          <cell r="N109" t="str">
            <v>001473</v>
          </cell>
          <cell r="O109" t="str">
            <v>PRT</v>
          </cell>
          <cell r="P109">
            <v>18.95</v>
          </cell>
          <cell r="Q109">
            <v>0</v>
          </cell>
        </row>
        <row r="110">
          <cell r="N110" t="str">
            <v>001475</v>
          </cell>
          <cell r="O110" t="str">
            <v>ADH</v>
          </cell>
          <cell r="P110">
            <v>29.19</v>
          </cell>
          <cell r="Q110">
            <v>0</v>
          </cell>
        </row>
        <row r="111">
          <cell r="N111" t="str">
            <v>001479</v>
          </cell>
          <cell r="O111" t="str">
            <v>EXEC</v>
          </cell>
          <cell r="P111">
            <v>77.97</v>
          </cell>
          <cell r="Q111">
            <v>0</v>
          </cell>
        </row>
        <row r="112">
          <cell r="N112" t="str">
            <v>001479</v>
          </cell>
          <cell r="O112" t="str">
            <v>EXEC</v>
          </cell>
          <cell r="P112">
            <v>77.97</v>
          </cell>
          <cell r="Q112">
            <v>0</v>
          </cell>
        </row>
        <row r="113">
          <cell r="N113" t="str">
            <v>001480</v>
          </cell>
          <cell r="O113" t="str">
            <v>CLIN</v>
          </cell>
          <cell r="P113">
            <v>17.87</v>
          </cell>
          <cell r="Q113">
            <v>1.422242119007648</v>
          </cell>
        </row>
        <row r="114">
          <cell r="N114" t="str">
            <v>001324</v>
          </cell>
          <cell r="O114" t="str">
            <v>CLIN</v>
          </cell>
          <cell r="P114">
            <v>20.58</v>
          </cell>
          <cell r="Q114">
            <v>0.99700032393909954</v>
          </cell>
        </row>
        <row r="115">
          <cell r="N115" t="str">
            <v>001482</v>
          </cell>
          <cell r="O115" t="str">
            <v>CLIN</v>
          </cell>
          <cell r="P115">
            <v>16.98</v>
          </cell>
          <cell r="Q115">
            <v>0</v>
          </cell>
        </row>
        <row r="116">
          <cell r="N116" t="str">
            <v>001485</v>
          </cell>
          <cell r="O116" t="str">
            <v>FIN</v>
          </cell>
          <cell r="P116">
            <v>17.899999999999999</v>
          </cell>
          <cell r="Q116">
            <v>1.2501340782122905</v>
          </cell>
        </row>
        <row r="117">
          <cell r="N117" t="str">
            <v>001487</v>
          </cell>
          <cell r="O117" t="str">
            <v>CM</v>
          </cell>
          <cell r="P117">
            <v>29.85</v>
          </cell>
          <cell r="Q117">
            <v>0</v>
          </cell>
        </row>
        <row r="118">
          <cell r="N118" t="str">
            <v>001489</v>
          </cell>
          <cell r="O118" t="str">
            <v>PRT</v>
          </cell>
          <cell r="P118">
            <v>20.239999999999998</v>
          </cell>
          <cell r="Q118">
            <v>1.1908992094861661</v>
          </cell>
        </row>
        <row r="119">
          <cell r="N119" t="str">
            <v>001402</v>
          </cell>
          <cell r="O119" t="str">
            <v>IST</v>
          </cell>
          <cell r="P119">
            <v>30.64</v>
          </cell>
          <cell r="Q119">
            <v>1.003731505657093</v>
          </cell>
        </row>
        <row r="120">
          <cell r="N120" t="str">
            <v>001497</v>
          </cell>
          <cell r="O120" t="str">
            <v>CLIN</v>
          </cell>
          <cell r="P120">
            <v>16.899999999999999</v>
          </cell>
          <cell r="Q120">
            <v>1.1170848126232742</v>
          </cell>
        </row>
        <row r="121">
          <cell r="N121" t="str">
            <v>001500</v>
          </cell>
          <cell r="O121" t="str">
            <v>CLIN</v>
          </cell>
          <cell r="P121">
            <v>16.510000000000002</v>
          </cell>
          <cell r="Q121">
            <v>0.71646678780537032</v>
          </cell>
        </row>
        <row r="122">
          <cell r="N122" t="str">
            <v>001174</v>
          </cell>
          <cell r="O122" t="str">
            <v>HRS</v>
          </cell>
          <cell r="P122">
            <v>25.41</v>
          </cell>
          <cell r="Q122">
            <v>1.0019965892693166</v>
          </cell>
        </row>
        <row r="123">
          <cell r="N123" t="str">
            <v>001102</v>
          </cell>
          <cell r="O123" t="str">
            <v>CLIN</v>
          </cell>
          <cell r="P123">
            <v>38.590000000000003</v>
          </cell>
          <cell r="Q123">
            <v>0.95413146756499945</v>
          </cell>
        </row>
        <row r="124">
          <cell r="N124" t="str">
            <v>001153</v>
          </cell>
          <cell r="O124" t="str">
            <v>OPS</v>
          </cell>
          <cell r="P124">
            <v>40.61</v>
          </cell>
          <cell r="Q124">
            <v>1.0000919313797916</v>
          </cell>
        </row>
        <row r="125">
          <cell r="N125" t="str">
            <v>001501</v>
          </cell>
          <cell r="O125" t="str">
            <v>EXEC</v>
          </cell>
          <cell r="P125">
            <v>113.45</v>
          </cell>
          <cell r="Q125">
            <v>1.2015431173791684</v>
          </cell>
        </row>
        <row r="126">
          <cell r="N126" t="str">
            <v>001504</v>
          </cell>
          <cell r="O126" t="str">
            <v>CM</v>
          </cell>
          <cell r="P126">
            <v>18.25</v>
          </cell>
          <cell r="Q126">
            <v>0.15000182648401827</v>
          </cell>
        </row>
        <row r="127">
          <cell r="N127" t="str">
            <v>001506</v>
          </cell>
          <cell r="O127" t="str">
            <v>FIN</v>
          </cell>
          <cell r="P127">
            <v>21.28</v>
          </cell>
          <cell r="Q127">
            <v>1.069031954887218</v>
          </cell>
        </row>
        <row r="128">
          <cell r="N128" t="str">
            <v>001507</v>
          </cell>
          <cell r="O128" t="str">
            <v>CLIN</v>
          </cell>
          <cell r="P128">
            <v>33.28</v>
          </cell>
          <cell r="Q128">
            <v>0.86446714743589737</v>
          </cell>
        </row>
        <row r="129">
          <cell r="N129" t="str">
            <v>001510</v>
          </cell>
          <cell r="O129" t="str">
            <v>IST</v>
          </cell>
          <cell r="P129">
            <v>43.35</v>
          </cell>
          <cell r="Q129">
            <v>1.275355632449058</v>
          </cell>
        </row>
        <row r="130">
          <cell r="N130" t="str">
            <v>001391</v>
          </cell>
          <cell r="O130" t="str">
            <v>CM</v>
          </cell>
          <cell r="P130">
            <v>19</v>
          </cell>
          <cell r="Q130">
            <v>0</v>
          </cell>
        </row>
        <row r="131">
          <cell r="N131" t="str">
            <v>001490</v>
          </cell>
          <cell r="O131" t="str">
            <v>OPS</v>
          </cell>
          <cell r="P131">
            <v>47.42</v>
          </cell>
          <cell r="Q131">
            <v>0.99996063545620695</v>
          </cell>
        </row>
        <row r="132">
          <cell r="N132" t="str">
            <v>001243</v>
          </cell>
          <cell r="O132" t="str">
            <v>IST</v>
          </cell>
          <cell r="P132">
            <v>46.84</v>
          </cell>
          <cell r="Q132">
            <v>1.0000270424138911</v>
          </cell>
        </row>
        <row r="133">
          <cell r="N133" t="str">
            <v>001409</v>
          </cell>
          <cell r="O133" t="str">
            <v>IST</v>
          </cell>
          <cell r="P133">
            <v>70.19</v>
          </cell>
          <cell r="Q133">
            <v>1.0386398822244385</v>
          </cell>
        </row>
        <row r="134">
          <cell r="N134" t="str">
            <v>001513</v>
          </cell>
          <cell r="O134" t="str">
            <v>EXEC</v>
          </cell>
          <cell r="P134">
            <v>24.82</v>
          </cell>
          <cell r="Q134">
            <v>0</v>
          </cell>
        </row>
        <row r="135">
          <cell r="N135" t="str">
            <v>001515</v>
          </cell>
          <cell r="O135" t="str">
            <v>EXEC</v>
          </cell>
          <cell r="P135">
            <v>122.75</v>
          </cell>
          <cell r="Q135">
            <v>1.2268067888662595</v>
          </cell>
        </row>
        <row r="136">
          <cell r="N136" t="str">
            <v>001516</v>
          </cell>
          <cell r="O136" t="str">
            <v>CLIN</v>
          </cell>
          <cell r="P136">
            <v>21.14</v>
          </cell>
          <cell r="Q136">
            <v>0</v>
          </cell>
        </row>
        <row r="137">
          <cell r="N137" t="str">
            <v>001517</v>
          </cell>
          <cell r="O137" t="str">
            <v>CM</v>
          </cell>
          <cell r="P137">
            <v>16.38</v>
          </cell>
          <cell r="Q137">
            <v>1.3516971916971916</v>
          </cell>
        </row>
        <row r="138">
          <cell r="N138" t="str">
            <v>001041</v>
          </cell>
          <cell r="O138" t="str">
            <v>CSS</v>
          </cell>
          <cell r="P138">
            <v>19.14</v>
          </cell>
          <cell r="Q138">
            <v>0</v>
          </cell>
        </row>
        <row r="139">
          <cell r="N139" t="str">
            <v>001524</v>
          </cell>
          <cell r="O139" t="str">
            <v>RX</v>
          </cell>
          <cell r="P139">
            <v>15.45</v>
          </cell>
          <cell r="Q139">
            <v>4.8466019417475727E-2</v>
          </cell>
        </row>
        <row r="140">
          <cell r="N140" t="str">
            <v>001525</v>
          </cell>
          <cell r="O140" t="str">
            <v>RX</v>
          </cell>
          <cell r="P140">
            <v>15.45</v>
          </cell>
          <cell r="Q140">
            <v>1.3197971952535059</v>
          </cell>
        </row>
        <row r="141">
          <cell r="N141" t="str">
            <v>001407</v>
          </cell>
          <cell r="O141" t="str">
            <v>HRS</v>
          </cell>
          <cell r="P141">
            <v>19.14</v>
          </cell>
          <cell r="Q141">
            <v>1.0013932427725529</v>
          </cell>
        </row>
        <row r="142">
          <cell r="N142" t="str">
            <v>001549</v>
          </cell>
          <cell r="O142" t="str">
            <v>EXEC</v>
          </cell>
          <cell r="P142">
            <v>36.89</v>
          </cell>
          <cell r="Q142">
            <v>0.79999999999999993</v>
          </cell>
        </row>
        <row r="143">
          <cell r="N143" t="str">
            <v>001551</v>
          </cell>
          <cell r="O143" t="str">
            <v>CLIN</v>
          </cell>
          <cell r="P143">
            <v>18.04</v>
          </cell>
          <cell r="Q143">
            <v>0</v>
          </cell>
        </row>
        <row r="144">
          <cell r="N144" t="str">
            <v>001556</v>
          </cell>
          <cell r="O144" t="str">
            <v>FIN</v>
          </cell>
          <cell r="P144">
            <v>30.54</v>
          </cell>
          <cell r="Q144">
            <v>0.99993451211525874</v>
          </cell>
        </row>
        <row r="145">
          <cell r="N145" t="str">
            <v>001579</v>
          </cell>
          <cell r="O145" t="str">
            <v>PRT</v>
          </cell>
          <cell r="P145">
            <v>16.8</v>
          </cell>
          <cell r="Q145">
            <v>0</v>
          </cell>
        </row>
        <row r="146">
          <cell r="N146" t="str">
            <v>001630</v>
          </cell>
          <cell r="O146" t="str">
            <v>FIN</v>
          </cell>
          <cell r="P146">
            <v>33.33</v>
          </cell>
          <cell r="Q146">
            <v>0</v>
          </cell>
        </row>
        <row r="147">
          <cell r="N147" t="str">
            <v>001664</v>
          </cell>
          <cell r="O147" t="str">
            <v>MKTG</v>
          </cell>
          <cell r="P147">
            <v>42.31</v>
          </cell>
          <cell r="Q147">
            <v>1.0470133144252736</v>
          </cell>
        </row>
        <row r="148">
          <cell r="N148" t="str">
            <v>001673</v>
          </cell>
          <cell r="O148" t="str">
            <v>PRT</v>
          </cell>
          <cell r="P148">
            <v>16.55</v>
          </cell>
          <cell r="Q148">
            <v>1.0084712990936555</v>
          </cell>
        </row>
        <row r="149">
          <cell r="N149" t="str">
            <v>001476</v>
          </cell>
          <cell r="O149" t="str">
            <v>IST</v>
          </cell>
          <cell r="P149">
            <v>21.14</v>
          </cell>
          <cell r="Q149">
            <v>1.0134058656575211</v>
          </cell>
        </row>
        <row r="150">
          <cell r="N150" t="str">
            <v>001625</v>
          </cell>
          <cell r="O150" t="str">
            <v>IST</v>
          </cell>
          <cell r="P150">
            <v>20.52</v>
          </cell>
          <cell r="Q150">
            <v>1.3526055880441845</v>
          </cell>
        </row>
        <row r="151">
          <cell r="N151" t="str">
            <v>001448</v>
          </cell>
          <cell r="O151" t="str">
            <v>PRT</v>
          </cell>
          <cell r="P151">
            <v>18.43</v>
          </cell>
          <cell r="Q151">
            <v>0</v>
          </cell>
        </row>
        <row r="152">
          <cell r="N152" t="str">
            <v>001671</v>
          </cell>
          <cell r="O152" t="str">
            <v>MKTG</v>
          </cell>
          <cell r="P152">
            <v>28.72</v>
          </cell>
          <cell r="Q152">
            <v>0.99993036211699171</v>
          </cell>
        </row>
        <row r="153">
          <cell r="N153" t="str">
            <v>001683</v>
          </cell>
          <cell r="O153" t="str">
            <v>CSS</v>
          </cell>
          <cell r="P153">
            <v>16</v>
          </cell>
          <cell r="Q153">
            <v>1.0006666666666666</v>
          </cell>
        </row>
        <row r="154">
          <cell r="N154" t="str">
            <v>001202</v>
          </cell>
          <cell r="O154" t="str">
            <v>PRT</v>
          </cell>
          <cell r="P154">
            <v>82.53</v>
          </cell>
          <cell r="Q154">
            <v>1.1310529504422635</v>
          </cell>
        </row>
        <row r="155">
          <cell r="N155" t="str">
            <v>001228</v>
          </cell>
          <cell r="O155" t="str">
            <v>CLIN</v>
          </cell>
          <cell r="P155">
            <v>25.55</v>
          </cell>
          <cell r="Q155">
            <v>0</v>
          </cell>
        </row>
        <row r="156">
          <cell r="N156" t="str">
            <v>001058</v>
          </cell>
          <cell r="O156" t="str">
            <v>CLIN</v>
          </cell>
          <cell r="P156">
            <v>121.22</v>
          </cell>
          <cell r="Q156">
            <v>1.0000263982841116</v>
          </cell>
        </row>
        <row r="157">
          <cell r="N157" t="str">
            <v>001098</v>
          </cell>
          <cell r="O157" t="str">
            <v>EXEC</v>
          </cell>
          <cell r="P157">
            <v>119.12</v>
          </cell>
          <cell r="Q157">
            <v>1.2412989702261024</v>
          </cell>
        </row>
        <row r="158">
          <cell r="N158" t="str">
            <v>001088</v>
          </cell>
          <cell r="O158" t="str">
            <v>CLIN</v>
          </cell>
          <cell r="P158">
            <v>69.03</v>
          </cell>
          <cell r="Q158">
            <v>0</v>
          </cell>
        </row>
        <row r="159">
          <cell r="N159" t="str">
            <v>001253</v>
          </cell>
          <cell r="O159" t="str">
            <v>ADH</v>
          </cell>
          <cell r="P159">
            <v>15.58</v>
          </cell>
          <cell r="Q159">
            <v>0</v>
          </cell>
        </row>
        <row r="160">
          <cell r="N160" t="str">
            <v>001414</v>
          </cell>
          <cell r="O160" t="str">
            <v>CLIN</v>
          </cell>
          <cell r="P160">
            <v>52.72</v>
          </cell>
          <cell r="Q160">
            <v>0</v>
          </cell>
        </row>
        <row r="161">
          <cell r="N161" t="str">
            <v>001534</v>
          </cell>
          <cell r="O161" t="str">
            <v>RX</v>
          </cell>
          <cell r="P161">
            <v>15.45</v>
          </cell>
          <cell r="Q161">
            <v>0</v>
          </cell>
        </row>
        <row r="162">
          <cell r="N162" t="str">
            <v>001559</v>
          </cell>
          <cell r="O162" t="str">
            <v>RX</v>
          </cell>
          <cell r="P162">
            <v>52.32</v>
          </cell>
          <cell r="Q162">
            <v>1.2885028032619776</v>
          </cell>
        </row>
        <row r="163">
          <cell r="N163" t="str">
            <v>001560</v>
          </cell>
          <cell r="O163" t="str">
            <v>PRT</v>
          </cell>
          <cell r="P163">
            <v>20.83</v>
          </cell>
          <cell r="Q163">
            <v>1.0442310769723155</v>
          </cell>
        </row>
        <row r="164">
          <cell r="N164" t="str">
            <v>001562</v>
          </cell>
          <cell r="O164" t="str">
            <v>MKTG</v>
          </cell>
          <cell r="P164">
            <v>33.33</v>
          </cell>
          <cell r="Q164">
            <v>1.2501250125012502</v>
          </cell>
        </row>
        <row r="165">
          <cell r="N165" t="str">
            <v>001563</v>
          </cell>
          <cell r="O165" t="str">
            <v>PRT</v>
          </cell>
          <cell r="P165">
            <v>18</v>
          </cell>
          <cell r="Q165">
            <v>1.251262962962963</v>
          </cell>
        </row>
        <row r="166">
          <cell r="N166" t="str">
            <v>001484</v>
          </cell>
          <cell r="O166" t="str">
            <v>FIN</v>
          </cell>
          <cell r="P166">
            <v>34.33</v>
          </cell>
          <cell r="Q166">
            <v>1.0171686571511798</v>
          </cell>
        </row>
        <row r="167">
          <cell r="N167" t="str">
            <v>001362</v>
          </cell>
          <cell r="O167" t="str">
            <v>CM</v>
          </cell>
          <cell r="P167">
            <v>18.489999999999998</v>
          </cell>
          <cell r="Q167">
            <v>0</v>
          </cell>
        </row>
        <row r="168">
          <cell r="N168" t="str">
            <v>001025</v>
          </cell>
          <cell r="O168" t="str">
            <v>COMP</v>
          </cell>
          <cell r="P168">
            <v>51.03</v>
          </cell>
          <cell r="Q168">
            <v>0.9999242275785486</v>
          </cell>
        </row>
        <row r="169">
          <cell r="N169" t="str">
            <v>001029</v>
          </cell>
          <cell r="O169" t="str">
            <v>CSS</v>
          </cell>
          <cell r="P169">
            <v>29.06</v>
          </cell>
          <cell r="Q169">
            <v>1.0096673548979125</v>
          </cell>
        </row>
        <row r="170">
          <cell r="N170" t="str">
            <v>001567</v>
          </cell>
          <cell r="O170" t="str">
            <v>PRT</v>
          </cell>
          <cell r="P170">
            <v>16.22</v>
          </cell>
          <cell r="Q170">
            <v>0</v>
          </cell>
        </row>
        <row r="171">
          <cell r="N171" t="str">
            <v>001569</v>
          </cell>
          <cell r="O171" t="str">
            <v>CLIN</v>
          </cell>
          <cell r="P171">
            <v>23.02</v>
          </cell>
          <cell r="Q171">
            <v>1.0024703156675354</v>
          </cell>
        </row>
        <row r="172">
          <cell r="N172" t="str">
            <v>001570</v>
          </cell>
          <cell r="O172" t="str">
            <v>CM</v>
          </cell>
          <cell r="P172">
            <v>16.22</v>
          </cell>
          <cell r="Q172">
            <v>1.1066666666666667</v>
          </cell>
        </row>
        <row r="173">
          <cell r="N173" t="str">
            <v>001571</v>
          </cell>
          <cell r="O173" t="str">
            <v>PRT</v>
          </cell>
          <cell r="P173">
            <v>16.18</v>
          </cell>
          <cell r="Q173">
            <v>0.9996662546353523</v>
          </cell>
        </row>
        <row r="174">
          <cell r="N174" t="str">
            <v>001573</v>
          </cell>
          <cell r="O174" t="str">
            <v>EXEC</v>
          </cell>
          <cell r="P174">
            <v>32.35</v>
          </cell>
          <cell r="Q174">
            <v>1.0304461617722824</v>
          </cell>
        </row>
        <row r="175">
          <cell r="N175" t="str">
            <v>001275</v>
          </cell>
          <cell r="O175" t="str">
            <v>HRS</v>
          </cell>
          <cell r="P175">
            <v>17.899999999999999</v>
          </cell>
          <cell r="Q175">
            <v>1.0003985102420858</v>
          </cell>
        </row>
        <row r="176">
          <cell r="N176" t="str">
            <v>001581</v>
          </cell>
          <cell r="O176" t="str">
            <v>CLIN</v>
          </cell>
          <cell r="P176">
            <v>54.65</v>
          </cell>
          <cell r="Q176">
            <v>1.0000731930466606</v>
          </cell>
        </row>
        <row r="177">
          <cell r="N177" t="str">
            <v>001582</v>
          </cell>
          <cell r="O177" t="str">
            <v>CLIN</v>
          </cell>
          <cell r="P177">
            <v>20.3</v>
          </cell>
          <cell r="Q177">
            <v>0.97480459770114958</v>
          </cell>
        </row>
        <row r="178">
          <cell r="N178" t="str">
            <v>001580</v>
          </cell>
          <cell r="O178" t="str">
            <v>CLIN</v>
          </cell>
          <cell r="P178">
            <v>19.29</v>
          </cell>
          <cell r="Q178">
            <v>0.83826507689649221</v>
          </cell>
        </row>
        <row r="179">
          <cell r="N179" t="str">
            <v>001590</v>
          </cell>
          <cell r="O179" t="str">
            <v>PRT</v>
          </cell>
          <cell r="P179">
            <v>18.170000000000002</v>
          </cell>
          <cell r="Q179">
            <v>1.0439625756741884</v>
          </cell>
        </row>
        <row r="180">
          <cell r="N180" t="str">
            <v>001592</v>
          </cell>
          <cell r="O180" t="str">
            <v>FIN</v>
          </cell>
          <cell r="P180">
            <v>44.13</v>
          </cell>
          <cell r="Q180">
            <v>1.3751537125160509</v>
          </cell>
        </row>
        <row r="181">
          <cell r="N181" t="str">
            <v>001585</v>
          </cell>
          <cell r="O181" t="str">
            <v>PRT</v>
          </cell>
          <cell r="P181">
            <v>17.329999999999998</v>
          </cell>
          <cell r="Q181">
            <v>0</v>
          </cell>
        </row>
        <row r="182">
          <cell r="N182" t="str">
            <v>001388</v>
          </cell>
          <cell r="O182" t="str">
            <v>PRT</v>
          </cell>
          <cell r="P182">
            <v>19.36</v>
          </cell>
          <cell r="Q182">
            <v>1.1120006887052343</v>
          </cell>
        </row>
        <row r="183">
          <cell r="N183" t="str">
            <v>001503</v>
          </cell>
          <cell r="O183" t="str">
            <v>DVO</v>
          </cell>
          <cell r="P183">
            <v>23.08</v>
          </cell>
          <cell r="Q183">
            <v>1.1000000000000001</v>
          </cell>
        </row>
        <row r="184">
          <cell r="N184" t="str">
            <v>001595</v>
          </cell>
          <cell r="O184" t="str">
            <v>CLIN</v>
          </cell>
          <cell r="P184">
            <v>29.8</v>
          </cell>
          <cell r="Q184">
            <v>0.34440268456375839</v>
          </cell>
        </row>
        <row r="185">
          <cell r="N185" t="str">
            <v>001596</v>
          </cell>
          <cell r="O185" t="str">
            <v>FIN</v>
          </cell>
          <cell r="P185">
            <v>20.73</v>
          </cell>
          <cell r="Q185">
            <v>0</v>
          </cell>
        </row>
        <row r="186">
          <cell r="N186" t="str">
            <v>001597</v>
          </cell>
          <cell r="O186" t="str">
            <v>COMP</v>
          </cell>
          <cell r="P186">
            <v>21.24</v>
          </cell>
          <cell r="Q186">
            <v>1.0117325800376649</v>
          </cell>
        </row>
        <row r="187">
          <cell r="N187" t="str">
            <v>001603</v>
          </cell>
          <cell r="O187" t="str">
            <v>FAC</v>
          </cell>
          <cell r="P187">
            <v>28.42</v>
          </cell>
          <cell r="Q187">
            <v>0.99988505747126444</v>
          </cell>
        </row>
        <row r="188">
          <cell r="N188" t="str">
            <v>001599</v>
          </cell>
          <cell r="O188" t="str">
            <v>FIN</v>
          </cell>
          <cell r="P188">
            <v>16</v>
          </cell>
          <cell r="Q188">
            <v>1.1183000000000001</v>
          </cell>
        </row>
        <row r="189">
          <cell r="N189" t="str">
            <v>001600</v>
          </cell>
          <cell r="O189" t="str">
            <v>PRT</v>
          </cell>
          <cell r="P189">
            <v>16.670000000000002</v>
          </cell>
          <cell r="Q189">
            <v>1.2807758448310336</v>
          </cell>
        </row>
        <row r="190">
          <cell r="N190" t="str">
            <v>001213</v>
          </cell>
          <cell r="O190" t="str">
            <v>RX</v>
          </cell>
          <cell r="P190">
            <v>34.770000000000003</v>
          </cell>
          <cell r="Q190">
            <v>1.0583127216949475</v>
          </cell>
        </row>
        <row r="191">
          <cell r="N191" t="str">
            <v>001604</v>
          </cell>
          <cell r="O191" t="str">
            <v>CLIN</v>
          </cell>
          <cell r="P191">
            <v>18.329999999999998</v>
          </cell>
          <cell r="Q191">
            <v>0.99413711583924358</v>
          </cell>
        </row>
        <row r="192">
          <cell r="N192" t="str">
            <v>001606</v>
          </cell>
          <cell r="O192" t="str">
            <v>CSS</v>
          </cell>
          <cell r="P192">
            <v>16</v>
          </cell>
          <cell r="Q192">
            <v>0.88106250000000008</v>
          </cell>
        </row>
        <row r="193">
          <cell r="N193" t="str">
            <v>001607</v>
          </cell>
          <cell r="O193" t="str">
            <v>CLIN</v>
          </cell>
          <cell r="P193">
            <v>54.25</v>
          </cell>
          <cell r="Q193">
            <v>1.1844645161290321</v>
          </cell>
        </row>
        <row r="194">
          <cell r="N194" t="str">
            <v>001172</v>
          </cell>
          <cell r="O194" t="str">
            <v>HRS</v>
          </cell>
          <cell r="P194">
            <v>18.760000000000002</v>
          </cell>
          <cell r="Q194">
            <v>1.0000675195451314</v>
          </cell>
        </row>
        <row r="195">
          <cell r="N195" t="str">
            <v>001205</v>
          </cell>
          <cell r="O195" t="str">
            <v>PRT</v>
          </cell>
          <cell r="P195">
            <v>39.619999999999997</v>
          </cell>
          <cell r="Q195">
            <v>1.0398788490661284</v>
          </cell>
        </row>
        <row r="196">
          <cell r="N196" t="str">
            <v>001609</v>
          </cell>
          <cell r="O196" t="str">
            <v>CLIN</v>
          </cell>
          <cell r="P196">
            <v>29.65</v>
          </cell>
          <cell r="Q196">
            <v>0</v>
          </cell>
        </row>
        <row r="197">
          <cell r="N197" t="str">
            <v>001610</v>
          </cell>
          <cell r="O197" t="str">
            <v>CLIN</v>
          </cell>
          <cell r="P197">
            <v>24.12</v>
          </cell>
          <cell r="Q197">
            <v>0.99733001658374787</v>
          </cell>
        </row>
        <row r="198">
          <cell r="N198" t="str">
            <v>001655</v>
          </cell>
          <cell r="O198" t="str">
            <v>CLIN</v>
          </cell>
          <cell r="P198">
            <v>53.85</v>
          </cell>
          <cell r="Q198">
            <v>1.249913958526772</v>
          </cell>
        </row>
        <row r="199">
          <cell r="N199" t="str">
            <v>001101</v>
          </cell>
          <cell r="O199" t="str">
            <v>CLIN</v>
          </cell>
          <cell r="P199">
            <v>26.39</v>
          </cell>
          <cell r="Q199">
            <v>1.016107111279525</v>
          </cell>
        </row>
        <row r="200">
          <cell r="N200" t="str">
            <v>001612</v>
          </cell>
          <cell r="O200" t="str">
            <v>CLIN</v>
          </cell>
          <cell r="P200">
            <v>17.09</v>
          </cell>
          <cell r="Q200">
            <v>1.037140628047591</v>
          </cell>
        </row>
        <row r="201">
          <cell r="N201" t="str">
            <v>001614</v>
          </cell>
          <cell r="O201" t="str">
            <v>RX</v>
          </cell>
          <cell r="P201">
            <v>18.22</v>
          </cell>
          <cell r="Q201">
            <v>1.0414013904134654</v>
          </cell>
        </row>
        <row r="202">
          <cell r="N202" t="str">
            <v>001669</v>
          </cell>
          <cell r="O202" t="str">
            <v>CLIN</v>
          </cell>
          <cell r="P202">
            <v>57.69</v>
          </cell>
          <cell r="Q202">
            <v>1.0000416016640667</v>
          </cell>
        </row>
        <row r="203">
          <cell r="N203" t="str">
            <v>001602</v>
          </cell>
          <cell r="O203" t="str">
            <v>FIN</v>
          </cell>
          <cell r="P203">
            <v>16.93</v>
          </cell>
          <cell r="Q203">
            <v>1.160070880094507</v>
          </cell>
        </row>
        <row r="204">
          <cell r="N204" t="str">
            <v>001631</v>
          </cell>
          <cell r="O204" t="str">
            <v>PRT</v>
          </cell>
          <cell r="P204">
            <v>16.55</v>
          </cell>
          <cell r="Q204">
            <v>0</v>
          </cell>
        </row>
        <row r="205">
          <cell r="N205" t="str">
            <v>001665</v>
          </cell>
          <cell r="O205" t="str">
            <v>PRT</v>
          </cell>
          <cell r="P205">
            <v>16.850000000000001</v>
          </cell>
          <cell r="Q205">
            <v>0.97620178041543015</v>
          </cell>
        </row>
        <row r="206">
          <cell r="N206" t="str">
            <v>001639</v>
          </cell>
          <cell r="O206" t="str">
            <v>PRT</v>
          </cell>
          <cell r="P206">
            <v>17.95</v>
          </cell>
          <cell r="Q206">
            <v>0.98706778087279468</v>
          </cell>
        </row>
        <row r="207">
          <cell r="N207" t="str">
            <v>001620</v>
          </cell>
          <cell r="O207" t="str">
            <v>CLIN</v>
          </cell>
          <cell r="P207">
            <v>35.9</v>
          </cell>
          <cell r="Q207">
            <v>0</v>
          </cell>
        </row>
        <row r="208">
          <cell r="N208" t="str">
            <v>001547</v>
          </cell>
          <cell r="O208" t="str">
            <v>OPS</v>
          </cell>
          <cell r="P208">
            <v>25.64</v>
          </cell>
          <cell r="Q208">
            <v>0</v>
          </cell>
        </row>
        <row r="209">
          <cell r="N209" t="str">
            <v>001635</v>
          </cell>
          <cell r="O209" t="str">
            <v>RX</v>
          </cell>
          <cell r="P209">
            <v>60</v>
          </cell>
          <cell r="Q209">
            <v>1.01</v>
          </cell>
        </row>
        <row r="210">
          <cell r="N210" t="str">
            <v>001634</v>
          </cell>
          <cell r="O210" t="str">
            <v>CLIN</v>
          </cell>
          <cell r="P210">
            <v>16</v>
          </cell>
          <cell r="Q210">
            <v>1.0343833333333334</v>
          </cell>
        </row>
        <row r="211">
          <cell r="N211" t="str">
            <v>001629</v>
          </cell>
          <cell r="O211" t="str">
            <v>CLIN</v>
          </cell>
          <cell r="P211">
            <v>46.15</v>
          </cell>
          <cell r="Q211">
            <v>1.0000837847598412</v>
          </cell>
        </row>
        <row r="212">
          <cell r="N212" t="str">
            <v>001654</v>
          </cell>
          <cell r="O212" t="str">
            <v>CLIN</v>
          </cell>
          <cell r="P212">
            <v>16</v>
          </cell>
          <cell r="Q212">
            <v>1.1739999999999999</v>
          </cell>
        </row>
        <row r="213">
          <cell r="N213" t="str">
            <v>001621</v>
          </cell>
          <cell r="O213" t="str">
            <v>PRT</v>
          </cell>
          <cell r="P213">
            <v>16</v>
          </cell>
          <cell r="Q213">
            <v>1.0219291666666668</v>
          </cell>
        </row>
        <row r="214">
          <cell r="N214" t="str">
            <v>001661</v>
          </cell>
          <cell r="O214" t="str">
            <v>CLIN</v>
          </cell>
          <cell r="P214">
            <v>28.5</v>
          </cell>
          <cell r="Q214">
            <v>1.0808023391812867</v>
          </cell>
        </row>
        <row r="215">
          <cell r="N215" t="str">
            <v>001663</v>
          </cell>
          <cell r="O215" t="str">
            <v>PRT</v>
          </cell>
          <cell r="P215">
            <v>18.850000000000001</v>
          </cell>
          <cell r="Q215">
            <v>1.0390026525198939</v>
          </cell>
        </row>
        <row r="216">
          <cell r="N216" t="str">
            <v>001662</v>
          </cell>
          <cell r="O216" t="str">
            <v>PRT</v>
          </cell>
          <cell r="P216">
            <v>16.850000000000001</v>
          </cell>
          <cell r="Q216">
            <v>5.333333333333333E-2</v>
          </cell>
        </row>
        <row r="217">
          <cell r="N217" t="str">
            <v>001494</v>
          </cell>
          <cell r="O217" t="str">
            <v>MKTG</v>
          </cell>
          <cell r="P217">
            <v>25.64</v>
          </cell>
          <cell r="Q217">
            <v>1.0000416016640665</v>
          </cell>
        </row>
        <row r="218">
          <cell r="N218" t="str">
            <v>001668</v>
          </cell>
          <cell r="O218" t="str">
            <v>CLIN</v>
          </cell>
          <cell r="P218">
            <v>16</v>
          </cell>
          <cell r="Q218">
            <v>1.0170000000000001</v>
          </cell>
        </row>
        <row r="219">
          <cell r="N219" t="str">
            <v>001672</v>
          </cell>
          <cell r="O219" t="str">
            <v>RX</v>
          </cell>
          <cell r="P219">
            <v>15</v>
          </cell>
          <cell r="Q219">
            <v>9.64E-2</v>
          </cell>
        </row>
        <row r="220">
          <cell r="N220" t="str">
            <v>001676</v>
          </cell>
          <cell r="O220" t="str">
            <v>CM</v>
          </cell>
          <cell r="P220">
            <v>16</v>
          </cell>
          <cell r="Q220">
            <v>1.1938</v>
          </cell>
        </row>
        <row r="221">
          <cell r="N221" t="str">
            <v>001532</v>
          </cell>
          <cell r="O221" t="str">
            <v>ADH</v>
          </cell>
          <cell r="P221">
            <v>32.96</v>
          </cell>
          <cell r="Q221">
            <v>0</v>
          </cell>
        </row>
        <row r="222">
          <cell r="N222" t="str">
            <v>001526</v>
          </cell>
          <cell r="O222" t="str">
            <v>EXEC</v>
          </cell>
          <cell r="P222">
            <v>31.69</v>
          </cell>
          <cell r="Q222">
            <v>1.0000757336699273</v>
          </cell>
        </row>
        <row r="223">
          <cell r="N223" t="str">
            <v>001536</v>
          </cell>
          <cell r="O223" t="str">
            <v>FIN</v>
          </cell>
          <cell r="P223">
            <v>50.18</v>
          </cell>
          <cell r="Q223">
            <v>0</v>
          </cell>
        </row>
        <row r="224">
          <cell r="N224" t="str">
            <v>001613</v>
          </cell>
          <cell r="O224" t="str">
            <v>IST</v>
          </cell>
          <cell r="P224">
            <v>48.96</v>
          </cell>
          <cell r="Q224">
            <v>1.0000313180827887</v>
          </cell>
        </row>
        <row r="225">
          <cell r="N225" t="str">
            <v>001026</v>
          </cell>
          <cell r="O225" t="str">
            <v>IST</v>
          </cell>
          <cell r="P225">
            <v>38.72</v>
          </cell>
          <cell r="Q225">
            <v>1.0666305096418733</v>
          </cell>
        </row>
        <row r="226">
          <cell r="N226" t="str">
            <v>001575</v>
          </cell>
          <cell r="O226" t="str">
            <v>IST</v>
          </cell>
          <cell r="P226">
            <v>52.18</v>
          </cell>
          <cell r="Q226">
            <v>1.2499910565989523</v>
          </cell>
        </row>
        <row r="227">
          <cell r="N227" t="str">
            <v>001577</v>
          </cell>
          <cell r="O227" t="str">
            <v>OPS</v>
          </cell>
          <cell r="P227">
            <v>27.47</v>
          </cell>
          <cell r="Q227">
            <v>0</v>
          </cell>
        </row>
        <row r="228">
          <cell r="N228" t="str">
            <v>001528</v>
          </cell>
          <cell r="O228" t="str">
            <v>OPS</v>
          </cell>
          <cell r="P228">
            <v>42.26</v>
          </cell>
          <cell r="Q228">
            <v>0</v>
          </cell>
        </row>
        <row r="229">
          <cell r="N229" t="str">
            <v>001565</v>
          </cell>
          <cell r="O229" t="str">
            <v>PRT</v>
          </cell>
          <cell r="P229">
            <v>17.34</v>
          </cell>
          <cell r="Q229">
            <v>1.0580661284121493</v>
          </cell>
        </row>
        <row r="230">
          <cell r="N230" t="str">
            <v>001586</v>
          </cell>
          <cell r="O230" t="str">
            <v>IST</v>
          </cell>
          <cell r="P230">
            <v>30.12</v>
          </cell>
          <cell r="Q230">
            <v>0.99984727755644098</v>
          </cell>
        </row>
        <row r="231">
          <cell r="N231" t="str">
            <v>001589</v>
          </cell>
          <cell r="O231" t="str">
            <v>CLIN</v>
          </cell>
          <cell r="P231">
            <v>21.26</v>
          </cell>
          <cell r="Q231">
            <v>0.98663217309501405</v>
          </cell>
        </row>
        <row r="232">
          <cell r="N232" t="str">
            <v>001179</v>
          </cell>
          <cell r="O232" t="str">
            <v>HRS</v>
          </cell>
          <cell r="P232">
            <v>29.89</v>
          </cell>
          <cell r="Q232">
            <v>1.0001249024199845</v>
          </cell>
        </row>
        <row r="233">
          <cell r="N233" t="str">
            <v>001067</v>
          </cell>
          <cell r="O233" t="str">
            <v>CSS</v>
          </cell>
          <cell r="P233">
            <v>19.23</v>
          </cell>
          <cell r="Q233">
            <v>1.000003466805339</v>
          </cell>
        </row>
        <row r="234">
          <cell r="N234" t="str">
            <v>001337</v>
          </cell>
          <cell r="O234" t="str">
            <v>HRS</v>
          </cell>
          <cell r="P234">
            <v>18.77</v>
          </cell>
          <cell r="Q234">
            <v>0</v>
          </cell>
        </row>
        <row r="235">
          <cell r="N235" t="str">
            <v>001578</v>
          </cell>
          <cell r="O235" t="str">
            <v>CLIN</v>
          </cell>
          <cell r="P235">
            <v>122.62</v>
          </cell>
          <cell r="Q235">
            <v>1.2129516663948239</v>
          </cell>
        </row>
        <row r="236">
          <cell r="N236" t="str">
            <v>001521</v>
          </cell>
          <cell r="O236" t="str">
            <v>CLIN</v>
          </cell>
          <cell r="P236">
            <v>37.85</v>
          </cell>
          <cell r="Q236">
            <v>0</v>
          </cell>
        </row>
        <row r="237">
          <cell r="N237" t="str">
            <v>001241</v>
          </cell>
          <cell r="O237" t="str">
            <v>CLIN</v>
          </cell>
          <cell r="P237">
            <v>25.64</v>
          </cell>
          <cell r="Q237">
            <v>1.0633879355174205</v>
          </cell>
        </row>
        <row r="238">
          <cell r="N238" t="str">
            <v>001650</v>
          </cell>
          <cell r="O238" t="str">
            <v>COMP</v>
          </cell>
          <cell r="P238">
            <v>34.33</v>
          </cell>
          <cell r="Q238">
            <v>1.0000970968055152</v>
          </cell>
        </row>
        <row r="239">
          <cell r="N239" t="str">
            <v>001527</v>
          </cell>
          <cell r="O239" t="str">
            <v>EXEC</v>
          </cell>
          <cell r="P239">
            <v>24.82</v>
          </cell>
          <cell r="Q239">
            <v>0.99839914047810907</v>
          </cell>
        </row>
        <row r="240">
          <cell r="N240" t="str">
            <v>001617</v>
          </cell>
          <cell r="O240" t="str">
            <v>PRT</v>
          </cell>
          <cell r="P240">
            <v>16.59</v>
          </cell>
          <cell r="Q240">
            <v>0</v>
          </cell>
        </row>
        <row r="241">
          <cell r="N241" t="str">
            <v>001454</v>
          </cell>
          <cell r="O241" t="str">
            <v>CLIN</v>
          </cell>
          <cell r="P241">
            <v>30.12</v>
          </cell>
          <cell r="Q241">
            <v>1.0642009738822489</v>
          </cell>
        </row>
        <row r="242">
          <cell r="N242" t="str">
            <v>001660</v>
          </cell>
          <cell r="O242" t="str">
            <v>OPS</v>
          </cell>
          <cell r="P242">
            <v>43.59</v>
          </cell>
          <cell r="Q242">
            <v>0.99999694119446347</v>
          </cell>
        </row>
        <row r="243">
          <cell r="N243" t="str">
            <v>001645</v>
          </cell>
          <cell r="O243" t="str">
            <v>CM</v>
          </cell>
          <cell r="P243">
            <v>24.62</v>
          </cell>
          <cell r="Q243">
            <v>1.0037990793392906</v>
          </cell>
        </row>
        <row r="244">
          <cell r="N244" t="str">
            <v>001644</v>
          </cell>
          <cell r="O244" t="str">
            <v>PRT</v>
          </cell>
          <cell r="P244">
            <v>17.95</v>
          </cell>
          <cell r="Q244">
            <v>0</v>
          </cell>
        </row>
        <row r="245">
          <cell r="N245" t="str">
            <v>001643</v>
          </cell>
          <cell r="O245" t="str">
            <v>CLIN</v>
          </cell>
          <cell r="P245">
            <v>37.950000000000003</v>
          </cell>
          <cell r="Q245">
            <v>1.0341677646025473</v>
          </cell>
        </row>
        <row r="246">
          <cell r="N246" t="str">
            <v>001554</v>
          </cell>
          <cell r="O246" t="str">
            <v>PRT</v>
          </cell>
          <cell r="P246">
            <v>20.52</v>
          </cell>
          <cell r="Q246">
            <v>0</v>
          </cell>
        </row>
        <row r="247">
          <cell r="N247" t="str">
            <v>001689</v>
          </cell>
          <cell r="O247" t="str">
            <v>CLIN</v>
          </cell>
          <cell r="P247">
            <v>148.24</v>
          </cell>
          <cell r="Q247">
            <v>1.0057492354740059</v>
          </cell>
        </row>
        <row r="248">
          <cell r="N248" t="str">
            <v>001692</v>
          </cell>
          <cell r="O248" t="str">
            <v>CLIN</v>
          </cell>
          <cell r="P248">
            <v>128.21</v>
          </cell>
          <cell r="Q248">
            <v>1.1930218651691233</v>
          </cell>
        </row>
        <row r="249">
          <cell r="N249" t="str">
            <v>001684</v>
          </cell>
          <cell r="O249" t="str">
            <v>CLIN</v>
          </cell>
          <cell r="P249">
            <v>17.2</v>
          </cell>
          <cell r="Q249">
            <v>0.97486821705426352</v>
          </cell>
        </row>
        <row r="250">
          <cell r="N250" t="str">
            <v>001687</v>
          </cell>
          <cell r="O250" t="str">
            <v>CLIN</v>
          </cell>
          <cell r="P250">
            <v>16</v>
          </cell>
          <cell r="Q250">
            <v>1.1488916666666669</v>
          </cell>
        </row>
        <row r="251">
          <cell r="N251" t="str">
            <v>001688</v>
          </cell>
          <cell r="O251" t="str">
            <v>FAC</v>
          </cell>
          <cell r="P251">
            <v>35.9</v>
          </cell>
          <cell r="Q251">
            <v>0.5695673166202414</v>
          </cell>
        </row>
        <row r="252">
          <cell r="N252" t="str">
            <v>001686</v>
          </cell>
          <cell r="O252" t="str">
            <v>CLIN</v>
          </cell>
          <cell r="P252">
            <v>19.5</v>
          </cell>
          <cell r="Q252">
            <v>1.2812717948717949</v>
          </cell>
        </row>
        <row r="253">
          <cell r="N253" t="str">
            <v>001697</v>
          </cell>
          <cell r="O253" t="str">
            <v>CLIN</v>
          </cell>
          <cell r="P253">
            <v>17</v>
          </cell>
          <cell r="Q253">
            <v>0</v>
          </cell>
        </row>
        <row r="254">
          <cell r="N254" t="str">
            <v>001703</v>
          </cell>
          <cell r="O254" t="str">
            <v>CLIN</v>
          </cell>
          <cell r="P254">
            <v>18.98</v>
          </cell>
          <cell r="Q254">
            <v>0.98460133473832101</v>
          </cell>
        </row>
        <row r="255">
          <cell r="N255" t="str">
            <v>001688</v>
          </cell>
          <cell r="O255" t="str">
            <v>FAC</v>
          </cell>
          <cell r="P255">
            <v>35.9</v>
          </cell>
          <cell r="Q255">
            <v>0.99992757660167131</v>
          </cell>
        </row>
        <row r="256">
          <cell r="N256" t="str">
            <v>001695</v>
          </cell>
          <cell r="O256" t="str">
            <v>CLIN</v>
          </cell>
          <cell r="P256">
            <v>18</v>
          </cell>
          <cell r="Q256">
            <v>1.0666296296296296</v>
          </cell>
        </row>
        <row r="257">
          <cell r="N257" t="str">
            <v>001448</v>
          </cell>
          <cell r="O257" t="str">
            <v>PRT</v>
          </cell>
          <cell r="P257">
            <v>18.43</v>
          </cell>
          <cell r="Q257">
            <v>0.86838126243443658</v>
          </cell>
        </row>
        <row r="258">
          <cell r="N258" t="str">
            <v>001547</v>
          </cell>
          <cell r="O258" t="str">
            <v>OPS</v>
          </cell>
          <cell r="P258">
            <v>25.64</v>
          </cell>
          <cell r="Q258">
            <v>1.0000416016640665</v>
          </cell>
        </row>
        <row r="259">
          <cell r="N259" t="str">
            <v>001041</v>
          </cell>
          <cell r="O259" t="str">
            <v>CSS</v>
          </cell>
          <cell r="P259">
            <v>19.14</v>
          </cell>
          <cell r="Q259">
            <v>1.1970010449320794</v>
          </cell>
        </row>
        <row r="260">
          <cell r="N260" t="str">
            <v>001584</v>
          </cell>
          <cell r="O260" t="str">
            <v>HRS</v>
          </cell>
          <cell r="P260">
            <v>16</v>
          </cell>
          <cell r="Q260">
            <v>1.0303333333333335</v>
          </cell>
        </row>
        <row r="261">
          <cell r="N261" t="str">
            <v>001691</v>
          </cell>
          <cell r="O261" t="str">
            <v>HRS</v>
          </cell>
          <cell r="P261">
            <v>16</v>
          </cell>
          <cell r="Q261">
            <v>1.0162</v>
          </cell>
        </row>
        <row r="262">
          <cell r="N262" t="str">
            <v>001698</v>
          </cell>
          <cell r="O262" t="str">
            <v>PRT</v>
          </cell>
          <cell r="P262">
            <v>16.55</v>
          </cell>
          <cell r="Q262">
            <v>1.012870090634441</v>
          </cell>
        </row>
        <row r="263">
          <cell r="N263" t="str">
            <v>001714</v>
          </cell>
          <cell r="O263" t="str">
            <v>CM</v>
          </cell>
          <cell r="P263">
            <v>17.95</v>
          </cell>
          <cell r="Q263">
            <v>1.0000779944289695</v>
          </cell>
        </row>
        <row r="264">
          <cell r="N264" t="str">
            <v>001685</v>
          </cell>
          <cell r="O264" t="str">
            <v>CLIN</v>
          </cell>
          <cell r="P264">
            <v>16.86</v>
          </cell>
          <cell r="Q264">
            <v>0</v>
          </cell>
        </row>
        <row r="265">
          <cell r="N265" t="str">
            <v>001406</v>
          </cell>
          <cell r="O265" t="str">
            <v>MKTG</v>
          </cell>
          <cell r="P265">
            <v>21.14</v>
          </cell>
          <cell r="Q265">
            <v>1.0292021444339325</v>
          </cell>
        </row>
        <row r="266">
          <cell r="N266" t="str">
            <v>001694</v>
          </cell>
          <cell r="O266" t="str">
            <v>PRT</v>
          </cell>
          <cell r="P266">
            <v>17</v>
          </cell>
          <cell r="Q266">
            <v>0</v>
          </cell>
        </row>
        <row r="267">
          <cell r="N267" t="str">
            <v>001696</v>
          </cell>
          <cell r="O267" t="str">
            <v>CLIN</v>
          </cell>
          <cell r="P267">
            <v>21.5</v>
          </cell>
          <cell r="Q267">
            <v>1.0374015503875968</v>
          </cell>
        </row>
        <row r="268">
          <cell r="N268" t="str">
            <v>001700</v>
          </cell>
          <cell r="O268" t="str">
            <v>RX</v>
          </cell>
          <cell r="P268">
            <v>16</v>
          </cell>
          <cell r="Q268">
            <v>0.65279999999999994</v>
          </cell>
        </row>
        <row r="269">
          <cell r="N269" t="str">
            <v>001701</v>
          </cell>
          <cell r="O269" t="str">
            <v>CLIN</v>
          </cell>
          <cell r="P269">
            <v>48.72</v>
          </cell>
          <cell r="Q269">
            <v>0.99995894909688021</v>
          </cell>
        </row>
        <row r="270">
          <cell r="N270" t="str">
            <v>001699</v>
          </cell>
          <cell r="O270" t="str">
            <v>PRT</v>
          </cell>
          <cell r="P270">
            <v>17.95</v>
          </cell>
          <cell r="Q270">
            <v>1.0128727948003715</v>
          </cell>
        </row>
        <row r="271">
          <cell r="N271" t="str">
            <v>001702</v>
          </cell>
          <cell r="O271" t="str">
            <v>CLIN</v>
          </cell>
          <cell r="P271">
            <v>16</v>
          </cell>
          <cell r="Q271">
            <v>1.5029916666666665</v>
          </cell>
        </row>
        <row r="272">
          <cell r="N272" t="str">
            <v>001708</v>
          </cell>
          <cell r="O272" t="str">
            <v>HR</v>
          </cell>
          <cell r="P272">
            <v>26.67</v>
          </cell>
          <cell r="Q272">
            <v>0.99987501562304704</v>
          </cell>
        </row>
        <row r="273">
          <cell r="N273" t="str">
            <v>001704</v>
          </cell>
          <cell r="O273" t="str">
            <v>RX</v>
          </cell>
          <cell r="P273">
            <v>16</v>
          </cell>
          <cell r="Q273">
            <v>0.98959999999999992</v>
          </cell>
        </row>
        <row r="274">
          <cell r="N274" t="str">
            <v>001713</v>
          </cell>
          <cell r="O274" t="str">
            <v>FIN</v>
          </cell>
          <cell r="P274">
            <v>33.33</v>
          </cell>
          <cell r="Q274">
            <v>0</v>
          </cell>
        </row>
        <row r="275">
          <cell r="N275" t="str">
            <v>001709</v>
          </cell>
          <cell r="O275" t="str">
            <v>HR</v>
          </cell>
          <cell r="P275">
            <v>28.21</v>
          </cell>
          <cell r="Q275">
            <v>0.99982984757178295</v>
          </cell>
        </row>
        <row r="276">
          <cell r="N276" t="str">
            <v>001392</v>
          </cell>
          <cell r="O276" t="str">
            <v>RX</v>
          </cell>
          <cell r="P276">
            <v>51.29</v>
          </cell>
          <cell r="Q276">
            <v>1.2117007863781113</v>
          </cell>
        </row>
        <row r="277">
          <cell r="N277" t="str">
            <v>001228</v>
          </cell>
          <cell r="O277" t="str">
            <v>CLIN</v>
          </cell>
          <cell r="P277">
            <v>25.55</v>
          </cell>
          <cell r="Q277">
            <v>1.0888714938030009</v>
          </cell>
        </row>
        <row r="278">
          <cell r="N278" t="str">
            <v>001504</v>
          </cell>
          <cell r="O278" t="str">
            <v>CM</v>
          </cell>
          <cell r="P278">
            <v>18.25</v>
          </cell>
          <cell r="Q278">
            <v>0.85000547945205474</v>
          </cell>
        </row>
        <row r="279">
          <cell r="N279" t="str">
            <v>001676</v>
          </cell>
          <cell r="O279" t="str">
            <v>CM</v>
          </cell>
          <cell r="P279">
            <v>16</v>
          </cell>
          <cell r="Q279">
            <v>0</v>
          </cell>
        </row>
        <row r="280">
          <cell r="N280" t="str">
            <v>001707</v>
          </cell>
          <cell r="O280" t="str">
            <v>RX</v>
          </cell>
          <cell r="P280">
            <v>15</v>
          </cell>
          <cell r="Q280">
            <v>2.2133333333333331E-2</v>
          </cell>
        </row>
        <row r="281">
          <cell r="N281" t="str">
            <v>001710</v>
          </cell>
          <cell r="O281" t="str">
            <v>CLIN</v>
          </cell>
          <cell r="P281">
            <v>16</v>
          </cell>
          <cell r="Q281">
            <v>0.99045833333333322</v>
          </cell>
        </row>
        <row r="282">
          <cell r="N282" t="str">
            <v>001705</v>
          </cell>
          <cell r="O282" t="str">
            <v>RX</v>
          </cell>
          <cell r="P282">
            <v>15</v>
          </cell>
          <cell r="Q282">
            <v>-9.4466666666666685E-2</v>
          </cell>
        </row>
        <row r="283">
          <cell r="N283" t="str">
            <v>001706</v>
          </cell>
          <cell r="O283" t="str">
            <v>RX</v>
          </cell>
          <cell r="P283">
            <v>15</v>
          </cell>
          <cell r="Q283">
            <v>3.2000000000000001E-2</v>
          </cell>
        </row>
        <row r="284">
          <cell r="N284" t="str">
            <v>001715</v>
          </cell>
          <cell r="O284" t="str">
            <v>PRT</v>
          </cell>
          <cell r="P284">
            <v>17.59</v>
          </cell>
          <cell r="Q284">
            <v>1.0167292021982186</v>
          </cell>
        </row>
        <row r="285">
          <cell r="N285" t="str">
            <v>001488</v>
          </cell>
          <cell r="O285" t="str">
            <v>CLIN</v>
          </cell>
          <cell r="P285">
            <v>21.54</v>
          </cell>
          <cell r="Q285">
            <v>1.1903930671618694</v>
          </cell>
        </row>
        <row r="286">
          <cell r="N286" t="str">
            <v>001717</v>
          </cell>
          <cell r="O286" t="str">
            <v>FIN</v>
          </cell>
          <cell r="P286">
            <v>19.5</v>
          </cell>
          <cell r="Q286">
            <v>1.090468376068376</v>
          </cell>
        </row>
        <row r="287">
          <cell r="N287" t="str">
            <v>001721</v>
          </cell>
          <cell r="O287" t="str">
            <v>CLIN</v>
          </cell>
          <cell r="P287">
            <v>31.8</v>
          </cell>
          <cell r="Q287">
            <v>1.0497316561844865</v>
          </cell>
        </row>
        <row r="288">
          <cell r="N288" t="str">
            <v>001718</v>
          </cell>
          <cell r="O288" t="str">
            <v>CM</v>
          </cell>
          <cell r="P288">
            <v>16</v>
          </cell>
          <cell r="Q288">
            <v>1.1218791666666668</v>
          </cell>
        </row>
        <row r="289">
          <cell r="N289" t="str">
            <v>001716</v>
          </cell>
          <cell r="O289" t="str">
            <v>PRT</v>
          </cell>
          <cell r="P289">
            <v>16.55</v>
          </cell>
          <cell r="Q289">
            <v>0.94526888217522664</v>
          </cell>
        </row>
        <row r="290">
          <cell r="N290" t="str">
            <v>001720</v>
          </cell>
          <cell r="O290" t="str">
            <v>CLIN</v>
          </cell>
          <cell r="P290">
            <v>19</v>
          </cell>
          <cell r="Q290">
            <v>1.0082035087719299</v>
          </cell>
        </row>
        <row r="291">
          <cell r="N291" t="str">
            <v>001719</v>
          </cell>
          <cell r="O291" t="str">
            <v>CLIN</v>
          </cell>
          <cell r="P291">
            <v>21</v>
          </cell>
          <cell r="Q291">
            <v>0.98773333333333346</v>
          </cell>
        </row>
        <row r="292">
          <cell r="N292" t="str">
            <v>001720</v>
          </cell>
          <cell r="O292" t="str">
            <v>CLIN</v>
          </cell>
          <cell r="P292">
            <v>19</v>
          </cell>
          <cell r="Q292">
            <v>0.9365438596491229</v>
          </cell>
        </row>
        <row r="293">
          <cell r="N293" t="str">
            <v>001721</v>
          </cell>
          <cell r="O293" t="str">
            <v>CLIN</v>
          </cell>
          <cell r="P293">
            <v>31.8</v>
          </cell>
          <cell r="Q293">
            <v>0.55184067085953881</v>
          </cell>
        </row>
        <row r="294">
          <cell r="N294" t="str">
            <v>001722</v>
          </cell>
          <cell r="O294" t="str">
            <v>CLIN</v>
          </cell>
          <cell r="P294">
            <v>16</v>
          </cell>
          <cell r="Q294">
            <v>1.0227333333333333</v>
          </cell>
        </row>
        <row r="295">
          <cell r="N295" t="str">
            <v>001723</v>
          </cell>
          <cell r="O295" t="str">
            <v>PRT</v>
          </cell>
          <cell r="P295">
            <v>17</v>
          </cell>
          <cell r="Q295">
            <v>1.0624313725490195</v>
          </cell>
        </row>
        <row r="296">
          <cell r="N296" t="str">
            <v>001726</v>
          </cell>
          <cell r="O296" t="str">
            <v>CLIN</v>
          </cell>
          <cell r="P296">
            <v>48.72</v>
          </cell>
          <cell r="Q296">
            <v>0.99995894909688021</v>
          </cell>
        </row>
        <row r="297">
          <cell r="N297" t="str">
            <v>001725</v>
          </cell>
          <cell r="O297" t="str">
            <v>CLIN</v>
          </cell>
          <cell r="P297">
            <v>50.26</v>
          </cell>
          <cell r="Q297">
            <v>0.99993102533492506</v>
          </cell>
        </row>
        <row r="298">
          <cell r="N298" t="str">
            <v>001727</v>
          </cell>
          <cell r="O298" t="str">
            <v>CLIN</v>
          </cell>
          <cell r="P298">
            <v>21.48</v>
          </cell>
          <cell r="Q298">
            <v>1.0886778398510242</v>
          </cell>
        </row>
        <row r="299">
          <cell r="N299" t="str">
            <v>001728</v>
          </cell>
          <cell r="O299" t="str">
            <v>HRS</v>
          </cell>
          <cell r="P299">
            <v>16</v>
          </cell>
          <cell r="Q299">
            <v>0.99706666666666666</v>
          </cell>
        </row>
        <row r="300">
          <cell r="N300" t="str">
            <v>001730</v>
          </cell>
          <cell r="O300" t="str">
            <v>CLIN</v>
          </cell>
          <cell r="P300">
            <v>20</v>
          </cell>
          <cell r="Q300">
            <v>0.95020000000000004</v>
          </cell>
        </row>
        <row r="301">
          <cell r="N301" t="str">
            <v>001729</v>
          </cell>
          <cell r="O301" t="str">
            <v>PRT</v>
          </cell>
          <cell r="P301">
            <v>21.54</v>
          </cell>
          <cell r="Q301">
            <v>0.9951996285979573</v>
          </cell>
        </row>
        <row r="302">
          <cell r="N302" t="str">
            <v>001732</v>
          </cell>
          <cell r="O302" t="str">
            <v>CSS</v>
          </cell>
          <cell r="P302">
            <v>19</v>
          </cell>
          <cell r="Q302">
            <v>1.4538</v>
          </cell>
        </row>
        <row r="303">
          <cell r="N303" t="str">
            <v>001734</v>
          </cell>
          <cell r="O303" t="str">
            <v>PRT</v>
          </cell>
          <cell r="P303">
            <v>17.95</v>
          </cell>
          <cell r="Q303">
            <v>1.4651327762302691</v>
          </cell>
        </row>
        <row r="304">
          <cell r="N304" t="str">
            <v>001731</v>
          </cell>
          <cell r="O304" t="str">
            <v>CLIN</v>
          </cell>
          <cell r="P304">
            <v>18</v>
          </cell>
          <cell r="Q304">
            <v>1.5099333333333333</v>
          </cell>
        </row>
        <row r="305">
          <cell r="N305" t="str">
            <v>001733</v>
          </cell>
          <cell r="O305" t="str">
            <v>PRT</v>
          </cell>
          <cell r="P305">
            <v>17.95</v>
          </cell>
          <cell r="Q305">
            <v>1.4577381615598886</v>
          </cell>
        </row>
        <row r="306">
          <cell r="N306" t="str">
            <v>001735</v>
          </cell>
          <cell r="O306" t="str">
            <v>CM</v>
          </cell>
          <cell r="P306">
            <v>16</v>
          </cell>
          <cell r="Q306">
            <v>0.67826666666666668</v>
          </cell>
        </row>
        <row r="307">
          <cell r="N307" t="str">
            <v>001736</v>
          </cell>
          <cell r="O307" t="str">
            <v>PRT</v>
          </cell>
          <cell r="P307">
            <v>17.95</v>
          </cell>
          <cell r="Q307">
            <v>1.0022655524605386</v>
          </cell>
        </row>
        <row r="308">
          <cell r="N308" t="str">
            <v>001057</v>
          </cell>
          <cell r="O308" t="str">
            <v>RX</v>
          </cell>
          <cell r="P308">
            <v>109.87</v>
          </cell>
          <cell r="Q308">
            <v>1.2310360729346803</v>
          </cell>
        </row>
        <row r="309">
          <cell r="N309" t="str">
            <v>001106</v>
          </cell>
          <cell r="O309" t="str">
            <v>RX</v>
          </cell>
          <cell r="P309">
            <v>77.58</v>
          </cell>
          <cell r="Q309">
            <v>1.3067869725874366</v>
          </cell>
        </row>
        <row r="310">
          <cell r="N310" t="str">
            <v>001051</v>
          </cell>
          <cell r="O310" t="str">
            <v>RX</v>
          </cell>
          <cell r="P310">
            <v>72.010000000000005</v>
          </cell>
          <cell r="Q310">
            <v>0</v>
          </cell>
        </row>
        <row r="311">
          <cell r="N311" t="str">
            <v>001052</v>
          </cell>
          <cell r="O311" t="str">
            <v>RX</v>
          </cell>
          <cell r="P311">
            <v>24.9</v>
          </cell>
          <cell r="Q311">
            <v>0.98806425702811251</v>
          </cell>
        </row>
        <row r="312">
          <cell r="N312" t="str">
            <v>001081</v>
          </cell>
          <cell r="O312" t="str">
            <v>RX</v>
          </cell>
          <cell r="P312">
            <v>19.940000000000001</v>
          </cell>
          <cell r="Q312">
            <v>1.1617251755265796</v>
          </cell>
        </row>
        <row r="313">
          <cell r="N313" t="str">
            <v>001191</v>
          </cell>
          <cell r="O313" t="str">
            <v>RX</v>
          </cell>
          <cell r="P313">
            <v>17.11</v>
          </cell>
          <cell r="Q313">
            <v>0.6678667445938048</v>
          </cell>
        </row>
        <row r="314">
          <cell r="N314" t="str">
            <v>001523</v>
          </cell>
          <cell r="O314" t="str">
            <v>CLIN</v>
          </cell>
          <cell r="P314">
            <v>105.64</v>
          </cell>
          <cell r="Q314">
            <v>1.0000113593335858</v>
          </cell>
        </row>
        <row r="315">
          <cell r="N315" t="str">
            <v>001550</v>
          </cell>
          <cell r="O315" t="str">
            <v>CLIN</v>
          </cell>
          <cell r="P315">
            <v>123.53</v>
          </cell>
          <cell r="Q315">
            <v>1.1003810140586632</v>
          </cell>
        </row>
        <row r="316">
          <cell r="N316" t="str">
            <v>001522</v>
          </cell>
          <cell r="O316" t="str">
            <v>CLIN</v>
          </cell>
          <cell r="P316">
            <v>55.46</v>
          </cell>
          <cell r="Q316">
            <v>1.0000288496213487</v>
          </cell>
        </row>
        <row r="317">
          <cell r="N317" t="str">
            <v>001519</v>
          </cell>
          <cell r="O317" t="str">
            <v>FAC</v>
          </cell>
          <cell r="P317">
            <v>48.59</v>
          </cell>
          <cell r="Q317">
            <v>1.2501282842834602</v>
          </cell>
        </row>
        <row r="318">
          <cell r="N318" t="str">
            <v>001520</v>
          </cell>
          <cell r="O318" t="str">
            <v>CLIN</v>
          </cell>
          <cell r="P318">
            <v>21.63</v>
          </cell>
          <cell r="Q318">
            <v>0.16839574664817386</v>
          </cell>
        </row>
        <row r="319">
          <cell r="N319" t="str">
            <v>001658</v>
          </cell>
          <cell r="O319" t="str">
            <v>RX</v>
          </cell>
          <cell r="P319">
            <v>16</v>
          </cell>
          <cell r="Q319">
            <v>1.1043333333333334</v>
          </cell>
        </row>
        <row r="320">
          <cell r="N320" t="str">
            <v>001666</v>
          </cell>
          <cell r="O320" t="str">
            <v>RX</v>
          </cell>
          <cell r="P320">
            <v>16</v>
          </cell>
          <cell r="Q320">
            <v>0.98819999999999986</v>
          </cell>
        </row>
        <row r="321">
          <cell r="N321" t="str">
            <v>001667</v>
          </cell>
          <cell r="O321" t="str">
            <v>CLIN</v>
          </cell>
          <cell r="P321">
            <v>21</v>
          </cell>
          <cell r="Q321">
            <v>0.99953333333333338</v>
          </cell>
        </row>
        <row r="322">
          <cell r="N322" t="str">
            <v>001690</v>
          </cell>
          <cell r="O322" t="str">
            <v>CLIN</v>
          </cell>
          <cell r="P322">
            <v>17.2</v>
          </cell>
          <cell r="Q322">
            <v>1.0341550387596901</v>
          </cell>
        </row>
        <row r="323">
          <cell r="N323" t="str">
            <v>001656</v>
          </cell>
          <cell r="O323" t="str">
            <v>CLIN</v>
          </cell>
          <cell r="P323">
            <v>48.72</v>
          </cell>
          <cell r="Q323">
            <v>1.1473946360153258</v>
          </cell>
        </row>
        <row r="324">
          <cell r="N324" t="str">
            <v>001646</v>
          </cell>
          <cell r="O324" t="str">
            <v>CLIN</v>
          </cell>
          <cell r="P324">
            <v>20.52</v>
          </cell>
          <cell r="Q324">
            <v>1.0371377517868745</v>
          </cell>
        </row>
        <row r="325">
          <cell r="N325" t="str">
            <v>001488</v>
          </cell>
          <cell r="O325" t="str">
            <v>CLIN</v>
          </cell>
          <cell r="P325">
            <v>21.54</v>
          </cell>
          <cell r="Q325">
            <v>0</v>
          </cell>
        </row>
        <row r="326">
          <cell r="N326" t="str">
            <v>001255</v>
          </cell>
          <cell r="O326" t="str">
            <v>CLIN</v>
          </cell>
          <cell r="P326">
            <v>26.03</v>
          </cell>
          <cell r="Q326">
            <v>1.0983019592777563</v>
          </cell>
        </row>
        <row r="327">
          <cell r="N327" t="str">
            <v>001638</v>
          </cell>
          <cell r="O327" t="str">
            <v>CLIN</v>
          </cell>
          <cell r="P327">
            <v>28.21</v>
          </cell>
          <cell r="Q327">
            <v>0.99982984757178295</v>
          </cell>
        </row>
        <row r="328">
          <cell r="N328" t="str">
            <v>001637</v>
          </cell>
          <cell r="O328" t="str">
            <v>CLIN</v>
          </cell>
          <cell r="P328">
            <v>38</v>
          </cell>
          <cell r="Q328">
            <v>1.0940666666666667</v>
          </cell>
        </row>
        <row r="329">
          <cell r="N329" t="str">
            <v>001659</v>
          </cell>
          <cell r="O329" t="str">
            <v>CLIN</v>
          </cell>
          <cell r="P329">
            <v>26.82</v>
          </cell>
          <cell r="Q329">
            <v>0</v>
          </cell>
        </row>
        <row r="330">
          <cell r="N330" t="str">
            <v>001624</v>
          </cell>
          <cell r="O330" t="str">
            <v>CLIN</v>
          </cell>
          <cell r="P330">
            <v>16.84</v>
          </cell>
          <cell r="Q330">
            <v>1.0137688044338877</v>
          </cell>
        </row>
        <row r="331">
          <cell r="N331" t="str">
            <v>001568</v>
          </cell>
          <cell r="O331" t="str">
            <v>CM</v>
          </cell>
          <cell r="P331">
            <v>16</v>
          </cell>
          <cell r="Q331">
            <v>1.0320583333333333</v>
          </cell>
        </row>
        <row r="332">
          <cell r="N332" t="str">
            <v>001552</v>
          </cell>
          <cell r="O332" t="str">
            <v>CSS</v>
          </cell>
          <cell r="P332">
            <v>16.920000000000002</v>
          </cell>
          <cell r="Q332">
            <v>0.99706461780929867</v>
          </cell>
        </row>
        <row r="333">
          <cell r="N333" t="str">
            <v>001693</v>
          </cell>
          <cell r="O333" t="str">
            <v>CSS</v>
          </cell>
          <cell r="P333">
            <v>16.48</v>
          </cell>
          <cell r="Q333">
            <v>1.033321197411003</v>
          </cell>
        </row>
        <row r="334">
          <cell r="N334" t="str">
            <v>001564</v>
          </cell>
          <cell r="O334" t="str">
            <v>CM</v>
          </cell>
          <cell r="P334">
            <v>19.75</v>
          </cell>
          <cell r="Q334">
            <v>1.0010700421940928</v>
          </cell>
        </row>
        <row r="335">
          <cell r="N335" t="str">
            <v>001633</v>
          </cell>
          <cell r="O335" t="str">
            <v>CM</v>
          </cell>
          <cell r="P335">
            <v>17.95</v>
          </cell>
          <cell r="Q335">
            <v>0</v>
          </cell>
        </row>
        <row r="336">
          <cell r="N336" t="str">
            <v>001675</v>
          </cell>
          <cell r="O336" t="str">
            <v>FAC</v>
          </cell>
          <cell r="P336">
            <v>16.93</v>
          </cell>
          <cell r="Q336">
            <v>1.0178617838157118</v>
          </cell>
        </row>
        <row r="337">
          <cell r="N337" t="str">
            <v>001162</v>
          </cell>
          <cell r="O337" t="str">
            <v>RX</v>
          </cell>
          <cell r="P337">
            <v>18.75</v>
          </cell>
          <cell r="Q337">
            <v>1.079288888888889</v>
          </cell>
        </row>
        <row r="338">
          <cell r="N338" t="str">
            <v>001653</v>
          </cell>
          <cell r="O338" t="str">
            <v>RX</v>
          </cell>
          <cell r="P338">
            <v>16</v>
          </cell>
          <cell r="Q338">
            <v>1.0419333333333334</v>
          </cell>
        </row>
        <row r="339">
          <cell r="N339" t="str">
            <v>001642</v>
          </cell>
          <cell r="O339" t="str">
            <v>RX</v>
          </cell>
          <cell r="P339">
            <v>16</v>
          </cell>
          <cell r="Q339">
            <v>1.2105916666666667</v>
          </cell>
        </row>
        <row r="340">
          <cell r="N340" t="str">
            <v>001397</v>
          </cell>
          <cell r="O340" t="str">
            <v>RX</v>
          </cell>
          <cell r="P340">
            <v>51.28</v>
          </cell>
          <cell r="Q340">
            <v>1.0393031721268851</v>
          </cell>
        </row>
        <row r="341">
          <cell r="N341" t="str">
            <v>001073</v>
          </cell>
          <cell r="O341" t="str">
            <v>RX</v>
          </cell>
          <cell r="P341">
            <v>51.28</v>
          </cell>
          <cell r="Q341">
            <v>0.98535101404056158</v>
          </cell>
        </row>
        <row r="342">
          <cell r="N342" t="str">
            <v>001623</v>
          </cell>
          <cell r="O342" t="str">
            <v>RX</v>
          </cell>
          <cell r="P342">
            <v>15</v>
          </cell>
          <cell r="Q342">
            <v>-0.16706666666666664</v>
          </cell>
        </row>
        <row r="343">
          <cell r="N343" t="str">
            <v>001622</v>
          </cell>
          <cell r="O343" t="str">
            <v>RX</v>
          </cell>
          <cell r="P343">
            <v>15</v>
          </cell>
          <cell r="Q343">
            <v>-0.21333333333333335</v>
          </cell>
        </row>
        <row r="344">
          <cell r="N344" t="str">
            <v>001628</v>
          </cell>
          <cell r="O344" t="str">
            <v>CLIN</v>
          </cell>
          <cell r="P344">
            <v>21.54</v>
          </cell>
          <cell r="Q344">
            <v>0.99686784277313545</v>
          </cell>
        </row>
        <row r="345">
          <cell r="N345" t="str">
            <v>001652</v>
          </cell>
          <cell r="O345" t="str">
            <v>CM</v>
          </cell>
          <cell r="P345">
            <v>16</v>
          </cell>
          <cell r="Q345">
            <v>1.1213499999999998</v>
          </cell>
        </row>
        <row r="346">
          <cell r="N346" t="str">
            <v>001627</v>
          </cell>
          <cell r="O346" t="str">
            <v>CLIN</v>
          </cell>
          <cell r="P346">
            <v>14.85</v>
          </cell>
          <cell r="Q346">
            <v>0</v>
          </cell>
        </row>
        <row r="347">
          <cell r="N347" t="str">
            <v>001632</v>
          </cell>
          <cell r="O347" t="str">
            <v>PRT</v>
          </cell>
          <cell r="P347">
            <v>18.850000000000001</v>
          </cell>
          <cell r="Q347">
            <v>1.0468152077807249</v>
          </cell>
        </row>
        <row r="348">
          <cell r="N348" t="str">
            <v>001674</v>
          </cell>
          <cell r="O348" t="str">
            <v>RX</v>
          </cell>
          <cell r="P348">
            <v>16</v>
          </cell>
          <cell r="Q348">
            <v>0.99733333333333329</v>
          </cell>
        </row>
        <row r="349">
          <cell r="N349" t="str">
            <v>001677</v>
          </cell>
          <cell r="O349" t="str">
            <v>CLIN</v>
          </cell>
          <cell r="P349">
            <v>115.38</v>
          </cell>
          <cell r="Q349">
            <v>1.0000404460622869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TE pivot"/>
      <sheetName val="Pivot - Mar"/>
      <sheetName val="Salary-Headcount"/>
      <sheetName val="Mar GL"/>
      <sheetName val="Agency - Budget"/>
      <sheetName val="Pharmacy - Budget"/>
      <sheetName val="July GL"/>
      <sheetName val="Aug GL"/>
      <sheetName val="Sep GL"/>
      <sheetName val="Oct GL"/>
      <sheetName val="Nov GL"/>
      <sheetName val="Dec GL"/>
      <sheetName val="Jan GL"/>
      <sheetName val="Feb GL"/>
      <sheetName val="Pivot - Feb"/>
    </sheetNames>
    <sheetDataSet>
      <sheetData sheetId="0"/>
      <sheetData sheetId="1"/>
      <sheetData sheetId="2"/>
      <sheetData sheetId="3">
        <row r="3">
          <cell r="A3" t="str">
            <v>55797</v>
          </cell>
          <cell r="B3" t="str">
            <v>ADH</v>
          </cell>
          <cell r="C3">
            <v>11</v>
          </cell>
          <cell r="D3" t="str">
            <v>Childs</v>
          </cell>
        </row>
        <row r="4">
          <cell r="A4" t="str">
            <v>56127</v>
          </cell>
          <cell r="B4" t="str">
            <v>ADH</v>
          </cell>
          <cell r="C4" t="str">
            <v>32</v>
          </cell>
          <cell r="D4" t="str">
            <v>Darragh</v>
          </cell>
        </row>
        <row r="5">
          <cell r="A5" t="str">
            <v>55939</v>
          </cell>
          <cell r="B5" t="str">
            <v>ADH</v>
          </cell>
          <cell r="C5" t="str">
            <v>20c</v>
          </cell>
          <cell r="D5" t="str">
            <v>Gockley</v>
          </cell>
        </row>
        <row r="6">
          <cell r="A6" t="str">
            <v>55963</v>
          </cell>
          <cell r="B6" t="str">
            <v>ADH</v>
          </cell>
          <cell r="C6" t="str">
            <v>20c</v>
          </cell>
          <cell r="D6" t="str">
            <v>Wandel</v>
          </cell>
        </row>
        <row r="7">
          <cell r="A7" t="str">
            <v>55948</v>
          </cell>
          <cell r="B7" t="str">
            <v>ADH</v>
          </cell>
          <cell r="C7" t="str">
            <v>30a</v>
          </cell>
          <cell r="D7" t="str">
            <v>Spring</v>
          </cell>
        </row>
        <row r="8">
          <cell r="A8" t="str">
            <v>55222</v>
          </cell>
          <cell r="B8" t="str">
            <v>BW</v>
          </cell>
          <cell r="C8" t="str">
            <v>20a2</v>
          </cell>
          <cell r="D8" t="str">
            <v>Ford</v>
          </cell>
        </row>
        <row r="9">
          <cell r="A9" t="str">
            <v>55912</v>
          </cell>
          <cell r="B9" t="str">
            <v>BW</v>
          </cell>
          <cell r="C9" t="str">
            <v>20a1</v>
          </cell>
          <cell r="D9" t="str">
            <v>Dulko</v>
          </cell>
        </row>
        <row r="10">
          <cell r="A10" t="str">
            <v>55226</v>
          </cell>
          <cell r="B10" t="str">
            <v>CHI</v>
          </cell>
          <cell r="C10" t="str">
            <v>30a</v>
          </cell>
          <cell r="D10" t="str">
            <v>Speed</v>
          </cell>
        </row>
        <row r="11">
          <cell r="A11" t="str">
            <v>55228</v>
          </cell>
          <cell r="B11" t="str">
            <v>CHI</v>
          </cell>
          <cell r="C11">
            <v>25</v>
          </cell>
          <cell r="D11" t="str">
            <v>Wood (Freeman)</v>
          </cell>
        </row>
        <row r="12">
          <cell r="A12" t="str">
            <v>55311</v>
          </cell>
          <cell r="B12" t="str">
            <v>CHI</v>
          </cell>
          <cell r="C12" t="str">
            <v>30a</v>
          </cell>
          <cell r="D12" t="str">
            <v>Ritzler</v>
          </cell>
        </row>
        <row r="13">
          <cell r="A13" t="str">
            <v>55312</v>
          </cell>
          <cell r="B13" t="str">
            <v>CHI</v>
          </cell>
          <cell r="C13" t="str">
            <v>26</v>
          </cell>
          <cell r="D13" t="str">
            <v>Jordan</v>
          </cell>
        </row>
        <row r="14">
          <cell r="A14" t="str">
            <v>55313</v>
          </cell>
          <cell r="B14" t="str">
            <v>CHI</v>
          </cell>
          <cell r="C14" t="str">
            <v>26</v>
          </cell>
          <cell r="D14" t="str">
            <v>Green</v>
          </cell>
        </row>
        <row r="15">
          <cell r="A15" t="str">
            <v>55351</v>
          </cell>
          <cell r="B15" t="str">
            <v>CHI</v>
          </cell>
          <cell r="C15">
            <v>25</v>
          </cell>
          <cell r="D15" t="str">
            <v>Simmons</v>
          </cell>
        </row>
        <row r="16">
          <cell r="A16" t="str">
            <v>55352</v>
          </cell>
          <cell r="B16" t="str">
            <v>CHI</v>
          </cell>
          <cell r="C16" t="str">
            <v>30a</v>
          </cell>
          <cell r="D16" t="str">
            <v>Lanphear</v>
          </cell>
        </row>
        <row r="17">
          <cell r="A17" t="str">
            <v>55944</v>
          </cell>
          <cell r="B17" t="str">
            <v>CHI</v>
          </cell>
          <cell r="C17">
            <v>25</v>
          </cell>
          <cell r="D17" t="str">
            <v>Premanth</v>
          </cell>
        </row>
        <row r="18">
          <cell r="A18" t="str">
            <v>55416</v>
          </cell>
          <cell r="B18" t="str">
            <v>CHI</v>
          </cell>
          <cell r="C18">
            <v>25</v>
          </cell>
          <cell r="D18" t="str">
            <v>Cohen</v>
          </cell>
        </row>
        <row r="19">
          <cell r="A19" t="str">
            <v>55516</v>
          </cell>
          <cell r="B19" t="str">
            <v>CHI</v>
          </cell>
          <cell r="C19" t="str">
            <v>30a</v>
          </cell>
          <cell r="D19" t="str">
            <v>Ford</v>
          </cell>
        </row>
        <row r="20">
          <cell r="A20" t="str">
            <v>55518</v>
          </cell>
          <cell r="B20" t="str">
            <v>CHI</v>
          </cell>
          <cell r="C20" t="str">
            <v>26</v>
          </cell>
          <cell r="D20" t="str">
            <v>Lopez</v>
          </cell>
        </row>
        <row r="21">
          <cell r="A21" t="str">
            <v>55645</v>
          </cell>
          <cell r="B21" t="str">
            <v>CHI</v>
          </cell>
          <cell r="C21">
            <v>25</v>
          </cell>
          <cell r="D21" t="str">
            <v>Dozier</v>
          </cell>
        </row>
        <row r="22">
          <cell r="A22" t="str">
            <v>55738</v>
          </cell>
          <cell r="B22" t="str">
            <v>CHI</v>
          </cell>
          <cell r="C22">
            <v>25</v>
          </cell>
          <cell r="D22" t="str">
            <v>Clark</v>
          </cell>
        </row>
        <row r="23">
          <cell r="A23" t="str">
            <v>55765</v>
          </cell>
          <cell r="B23" t="str">
            <v>CHI</v>
          </cell>
          <cell r="C23">
            <v>25</v>
          </cell>
          <cell r="D23" t="str">
            <v>Smith Cowan</v>
          </cell>
        </row>
        <row r="24">
          <cell r="A24" t="str">
            <v>55781</v>
          </cell>
          <cell r="B24" t="str">
            <v>CHI</v>
          </cell>
          <cell r="C24">
            <v>25</v>
          </cell>
          <cell r="D24" t="str">
            <v>Haile</v>
          </cell>
        </row>
        <row r="25">
          <cell r="A25" t="str">
            <v>55783</v>
          </cell>
          <cell r="B25" t="str">
            <v>CHI</v>
          </cell>
          <cell r="C25">
            <v>25</v>
          </cell>
          <cell r="D25" t="str">
            <v>Honeck</v>
          </cell>
        </row>
        <row r="26">
          <cell r="A26" t="str">
            <v>55784</v>
          </cell>
          <cell r="B26" t="str">
            <v>CHI</v>
          </cell>
          <cell r="C26" t="str">
            <v>26</v>
          </cell>
          <cell r="D26" t="str">
            <v>DeBlase</v>
          </cell>
        </row>
        <row r="27">
          <cell r="A27" t="str">
            <v>55793</v>
          </cell>
          <cell r="B27" t="str">
            <v>CHI</v>
          </cell>
          <cell r="C27">
            <v>25</v>
          </cell>
          <cell r="D27" t="str">
            <v>Clark-Usher</v>
          </cell>
        </row>
        <row r="28">
          <cell r="A28" t="str">
            <v>55829</v>
          </cell>
          <cell r="B28" t="str">
            <v>CHI</v>
          </cell>
          <cell r="C28" t="str">
            <v>30a</v>
          </cell>
          <cell r="D28" t="str">
            <v>Mangan</v>
          </cell>
        </row>
        <row r="29">
          <cell r="A29" t="str">
            <v>55852</v>
          </cell>
          <cell r="B29" t="str">
            <v>CHI</v>
          </cell>
          <cell r="C29">
            <v>25</v>
          </cell>
          <cell r="D29" t="str">
            <v>Wilson</v>
          </cell>
        </row>
        <row r="30">
          <cell r="A30" t="str">
            <v>55854</v>
          </cell>
          <cell r="B30" t="str">
            <v>CHI</v>
          </cell>
          <cell r="C30">
            <v>25</v>
          </cell>
          <cell r="D30" t="str">
            <v>Williams</v>
          </cell>
        </row>
        <row r="31">
          <cell r="A31" t="str">
            <v>55926</v>
          </cell>
          <cell r="B31" t="str">
            <v>CHI</v>
          </cell>
          <cell r="C31">
            <v>25</v>
          </cell>
          <cell r="D31" t="str">
            <v>Ryan</v>
          </cell>
        </row>
        <row r="32">
          <cell r="A32" t="str">
            <v>55861</v>
          </cell>
          <cell r="B32" t="str">
            <v>CHI</v>
          </cell>
          <cell r="C32">
            <v>25</v>
          </cell>
          <cell r="D32" t="str">
            <v>Garcia</v>
          </cell>
        </row>
        <row r="33">
          <cell r="A33" t="str">
            <v>55872</v>
          </cell>
          <cell r="B33" t="str">
            <v>CHI</v>
          </cell>
          <cell r="C33" t="str">
            <v>25</v>
          </cell>
          <cell r="D33" t="str">
            <v>Bowe</v>
          </cell>
        </row>
        <row r="34">
          <cell r="A34" t="str">
            <v>55990</v>
          </cell>
          <cell r="B34" t="str">
            <v>CHI</v>
          </cell>
          <cell r="C34">
            <v>0</v>
          </cell>
          <cell r="D34" t="str">
            <v>Robinson</v>
          </cell>
        </row>
        <row r="35">
          <cell r="A35" t="str">
            <v>55878</v>
          </cell>
          <cell r="B35" t="str">
            <v>CHI</v>
          </cell>
          <cell r="C35" t="str">
            <v>26</v>
          </cell>
          <cell r="D35" t="str">
            <v>Seldon</v>
          </cell>
        </row>
        <row r="36">
          <cell r="A36" t="str">
            <v>55887</v>
          </cell>
          <cell r="B36" t="str">
            <v>CHI</v>
          </cell>
          <cell r="C36">
            <v>25</v>
          </cell>
          <cell r="D36" t="str">
            <v>Walters</v>
          </cell>
        </row>
        <row r="37">
          <cell r="A37" t="str">
            <v>55909</v>
          </cell>
          <cell r="B37" t="str">
            <v>CHI</v>
          </cell>
          <cell r="C37">
            <v>25</v>
          </cell>
          <cell r="D37" t="str">
            <v>Wilson</v>
          </cell>
        </row>
        <row r="38">
          <cell r="A38" t="str">
            <v>55947</v>
          </cell>
          <cell r="B38" t="str">
            <v>CHI</v>
          </cell>
          <cell r="C38">
            <v>25</v>
          </cell>
          <cell r="D38" t="str">
            <v>Leary</v>
          </cell>
        </row>
        <row r="39">
          <cell r="A39" t="str">
            <v>55916</v>
          </cell>
          <cell r="B39" t="str">
            <v>CHI</v>
          </cell>
          <cell r="C39">
            <v>25</v>
          </cell>
          <cell r="D39" t="str">
            <v>Butler</v>
          </cell>
        </row>
        <row r="40">
          <cell r="A40" t="str">
            <v>55927</v>
          </cell>
          <cell r="B40" t="str">
            <v>CHI</v>
          </cell>
          <cell r="C40" t="str">
            <v>29a</v>
          </cell>
          <cell r="D40" t="str">
            <v>Nesmith</v>
          </cell>
        </row>
        <row r="41">
          <cell r="A41" t="str">
            <v>55915</v>
          </cell>
          <cell r="B41" t="str">
            <v>CHI</v>
          </cell>
          <cell r="C41" t="str">
            <v>29a</v>
          </cell>
          <cell r="D41" t="str">
            <v>Oshier</v>
          </cell>
        </row>
        <row r="42">
          <cell r="A42" t="str">
            <v>55937</v>
          </cell>
          <cell r="B42" t="str">
            <v>CHI</v>
          </cell>
          <cell r="C42">
            <v>24</v>
          </cell>
          <cell r="D42" t="str">
            <v>Mazzeo</v>
          </cell>
        </row>
        <row r="43">
          <cell r="A43">
            <v>0</v>
          </cell>
          <cell r="B43" t="str">
            <v>CHI</v>
          </cell>
          <cell r="C43">
            <v>24</v>
          </cell>
          <cell r="D43" t="str">
            <v>TBH</v>
          </cell>
        </row>
        <row r="44">
          <cell r="A44" t="str">
            <v>55973</v>
          </cell>
          <cell r="B44" t="str">
            <v>CHI</v>
          </cell>
          <cell r="C44" t="str">
            <v>27c</v>
          </cell>
          <cell r="D44" t="str">
            <v>Gratacos</v>
          </cell>
        </row>
        <row r="45">
          <cell r="A45">
            <v>0</v>
          </cell>
          <cell r="B45" t="str">
            <v>CHI</v>
          </cell>
          <cell r="C45" t="str">
            <v>30a</v>
          </cell>
          <cell r="D45" t="str">
            <v>TBH</v>
          </cell>
        </row>
        <row r="46">
          <cell r="A46" t="str">
            <v>55794</v>
          </cell>
          <cell r="B46" t="str">
            <v>CHI</v>
          </cell>
          <cell r="C46">
            <v>25</v>
          </cell>
          <cell r="D46" t="str">
            <v>Quinn</v>
          </cell>
        </row>
        <row r="47">
          <cell r="A47" t="str">
            <v>55978</v>
          </cell>
          <cell r="B47" t="str">
            <v>CHI</v>
          </cell>
          <cell r="C47">
            <v>0</v>
          </cell>
          <cell r="D47" t="str">
            <v>Smith-Cowan</v>
          </cell>
        </row>
        <row r="48">
          <cell r="A48" t="str">
            <v>55984</v>
          </cell>
          <cell r="B48" t="str">
            <v>CHI</v>
          </cell>
          <cell r="C48" t="str">
            <v>26</v>
          </cell>
          <cell r="D48" t="str">
            <v>Ford</v>
          </cell>
        </row>
        <row r="49">
          <cell r="A49" t="str">
            <v>56000</v>
          </cell>
          <cell r="B49" t="str">
            <v>CHI</v>
          </cell>
          <cell r="C49">
            <v>0</v>
          </cell>
          <cell r="D49" t="str">
            <v>McKnight</v>
          </cell>
        </row>
        <row r="50">
          <cell r="A50" t="str">
            <v>54790</v>
          </cell>
          <cell r="B50" t="str">
            <v>CLIN</v>
          </cell>
          <cell r="C50">
            <v>32</v>
          </cell>
          <cell r="D50" t="str">
            <v>Rivera-Gonzalez</v>
          </cell>
        </row>
        <row r="51">
          <cell r="A51" t="str">
            <v>54793</v>
          </cell>
          <cell r="B51" t="str">
            <v>CLIN</v>
          </cell>
          <cell r="C51">
            <v>12</v>
          </cell>
          <cell r="D51" t="str">
            <v>Battaglini</v>
          </cell>
        </row>
        <row r="52">
          <cell r="A52" t="str">
            <v>54794</v>
          </cell>
          <cell r="B52" t="str">
            <v>CLIN</v>
          </cell>
          <cell r="C52">
            <v>32</v>
          </cell>
          <cell r="D52" t="str">
            <v>Serrano</v>
          </cell>
        </row>
        <row r="53">
          <cell r="A53" t="str">
            <v>55988</v>
          </cell>
          <cell r="B53" t="str">
            <v>CLIN</v>
          </cell>
          <cell r="C53">
            <v>0</v>
          </cell>
          <cell r="D53" t="str">
            <v>DeMarco</v>
          </cell>
        </row>
        <row r="54">
          <cell r="A54" t="str">
            <v>54801</v>
          </cell>
          <cell r="B54" t="str">
            <v>CLIN</v>
          </cell>
          <cell r="C54">
            <v>32</v>
          </cell>
          <cell r="D54" t="str">
            <v>Lovejoy</v>
          </cell>
        </row>
        <row r="55">
          <cell r="A55" t="str">
            <v>55962</v>
          </cell>
          <cell r="B55" t="str">
            <v>CLIN</v>
          </cell>
          <cell r="C55">
            <v>12</v>
          </cell>
          <cell r="D55" t="str">
            <v>Haines</v>
          </cell>
        </row>
        <row r="56">
          <cell r="A56" t="str">
            <v>54803</v>
          </cell>
          <cell r="B56" t="str">
            <v>CLIN</v>
          </cell>
          <cell r="C56">
            <v>12</v>
          </cell>
          <cell r="D56" t="str">
            <v>Zeledon</v>
          </cell>
        </row>
        <row r="57">
          <cell r="A57" t="str">
            <v>55729</v>
          </cell>
          <cell r="B57" t="str">
            <v>CLIN</v>
          </cell>
          <cell r="C57">
            <v>22</v>
          </cell>
          <cell r="D57" t="str">
            <v>Conn</v>
          </cell>
        </row>
        <row r="58">
          <cell r="A58" t="str">
            <v>55731</v>
          </cell>
          <cell r="B58" t="str">
            <v>CLIN</v>
          </cell>
          <cell r="C58">
            <v>32</v>
          </cell>
          <cell r="D58" t="str">
            <v>Robles</v>
          </cell>
        </row>
        <row r="59">
          <cell r="A59" t="str">
            <v>55746</v>
          </cell>
          <cell r="B59" t="str">
            <v>CLIN</v>
          </cell>
          <cell r="C59">
            <v>11</v>
          </cell>
          <cell r="D59" t="str">
            <v>Collier</v>
          </cell>
        </row>
        <row r="60">
          <cell r="A60" t="str">
            <v>55747</v>
          </cell>
          <cell r="B60" t="str">
            <v>CLIN</v>
          </cell>
          <cell r="C60">
            <v>11</v>
          </cell>
          <cell r="D60" t="str">
            <v>Goodson</v>
          </cell>
        </row>
        <row r="61">
          <cell r="A61" t="str">
            <v>55754</v>
          </cell>
          <cell r="B61" t="str">
            <v>CLIN</v>
          </cell>
          <cell r="C61">
            <v>11</v>
          </cell>
          <cell r="D61" t="str">
            <v>Haines</v>
          </cell>
        </row>
        <row r="62">
          <cell r="A62" t="str">
            <v>55756</v>
          </cell>
          <cell r="B62" t="str">
            <v>CLIN</v>
          </cell>
          <cell r="C62">
            <v>11</v>
          </cell>
          <cell r="D62" t="str">
            <v>Lagnese</v>
          </cell>
        </row>
        <row r="63">
          <cell r="A63" t="str">
            <v>55757</v>
          </cell>
          <cell r="B63" t="str">
            <v>CLIN</v>
          </cell>
          <cell r="C63">
            <v>11</v>
          </cell>
          <cell r="D63" t="str">
            <v>Davis</v>
          </cell>
        </row>
        <row r="64">
          <cell r="A64" t="str">
            <v>55758</v>
          </cell>
          <cell r="B64" t="str">
            <v>CLIN</v>
          </cell>
          <cell r="C64">
            <v>32</v>
          </cell>
          <cell r="D64" t="str">
            <v>Fazel</v>
          </cell>
        </row>
        <row r="65">
          <cell r="A65" t="str">
            <v>55953</v>
          </cell>
          <cell r="B65" t="str">
            <v>CLIN</v>
          </cell>
          <cell r="C65" t="str">
            <v>32</v>
          </cell>
          <cell r="D65" t="str">
            <v>Jimenez</v>
          </cell>
        </row>
        <row r="66">
          <cell r="A66" t="str">
            <v>55761</v>
          </cell>
          <cell r="B66" t="str">
            <v>CLIN</v>
          </cell>
          <cell r="C66" t="str">
            <v>01</v>
          </cell>
          <cell r="D66" t="str">
            <v>Gallagher</v>
          </cell>
        </row>
        <row r="67">
          <cell r="A67" t="str">
            <v>55979</v>
          </cell>
          <cell r="B67" t="str">
            <v>CLIN</v>
          </cell>
          <cell r="C67" t="str">
            <v>07</v>
          </cell>
          <cell r="D67" t="str">
            <v>Costa</v>
          </cell>
        </row>
        <row r="68">
          <cell r="A68" t="str">
            <v>55764</v>
          </cell>
          <cell r="B68" t="str">
            <v>CLIN</v>
          </cell>
          <cell r="C68" t="str">
            <v>09a</v>
          </cell>
          <cell r="D68" t="str">
            <v>Grisales</v>
          </cell>
        </row>
        <row r="69">
          <cell r="A69" t="str">
            <v>55766</v>
          </cell>
          <cell r="B69" t="str">
            <v>CLIN</v>
          </cell>
          <cell r="C69" t="str">
            <v>26</v>
          </cell>
          <cell r="D69" t="str">
            <v>Jalbert</v>
          </cell>
        </row>
        <row r="70">
          <cell r="A70" t="str">
            <v>55767</v>
          </cell>
          <cell r="B70" t="str">
            <v>CLIN</v>
          </cell>
          <cell r="C70">
            <v>26</v>
          </cell>
          <cell r="D70" t="str">
            <v>Foreman</v>
          </cell>
        </row>
        <row r="71">
          <cell r="A71" t="str">
            <v>55768</v>
          </cell>
          <cell r="B71" t="str">
            <v>CLIN</v>
          </cell>
          <cell r="C71" t="str">
            <v>30a</v>
          </cell>
          <cell r="D71" t="str">
            <v>Gafford</v>
          </cell>
        </row>
        <row r="72">
          <cell r="A72" t="str">
            <v>55923</v>
          </cell>
          <cell r="B72" t="str">
            <v>CLIN</v>
          </cell>
          <cell r="C72">
            <v>32</v>
          </cell>
          <cell r="D72" t="str">
            <v>Beverly</v>
          </cell>
        </row>
        <row r="73">
          <cell r="A73" t="str">
            <v>55799</v>
          </cell>
          <cell r="B73" t="str">
            <v>CLIN</v>
          </cell>
          <cell r="C73" t="str">
            <v>09a</v>
          </cell>
          <cell r="D73" t="str">
            <v>Hughes</v>
          </cell>
        </row>
        <row r="74">
          <cell r="A74" t="str">
            <v>55804</v>
          </cell>
          <cell r="B74" t="str">
            <v>CLIN</v>
          </cell>
          <cell r="C74" t="str">
            <v>02</v>
          </cell>
          <cell r="D74" t="str">
            <v>Biernbaum</v>
          </cell>
        </row>
        <row r="75">
          <cell r="A75" t="str">
            <v>55813</v>
          </cell>
          <cell r="B75" t="str">
            <v>CLIN</v>
          </cell>
          <cell r="C75">
            <v>32</v>
          </cell>
          <cell r="D75" t="str">
            <v>Klingler</v>
          </cell>
        </row>
        <row r="76">
          <cell r="A76" t="str">
            <v>55814</v>
          </cell>
          <cell r="B76" t="str">
            <v>CLIN</v>
          </cell>
          <cell r="C76">
            <v>11</v>
          </cell>
          <cell r="D76" t="str">
            <v>Doty</v>
          </cell>
        </row>
        <row r="77">
          <cell r="A77" t="str">
            <v>55831</v>
          </cell>
          <cell r="B77" t="str">
            <v>CLIN</v>
          </cell>
          <cell r="C77">
            <v>11</v>
          </cell>
          <cell r="D77" t="str">
            <v>Wolfer</v>
          </cell>
        </row>
        <row r="78">
          <cell r="A78" t="str">
            <v>55993</v>
          </cell>
          <cell r="B78" t="str">
            <v>CLIN</v>
          </cell>
          <cell r="C78">
            <v>0</v>
          </cell>
          <cell r="D78" t="str">
            <v>Kunkel</v>
          </cell>
        </row>
        <row r="79">
          <cell r="A79" t="str">
            <v>55857</v>
          </cell>
          <cell r="B79" t="str">
            <v>CLIN</v>
          </cell>
          <cell r="C79">
            <v>23</v>
          </cell>
          <cell r="D79" t="str">
            <v>Danforth</v>
          </cell>
        </row>
        <row r="80">
          <cell r="A80" t="str">
            <v>55874</v>
          </cell>
          <cell r="B80" t="str">
            <v>CLIN</v>
          </cell>
          <cell r="C80" t="str">
            <v>29b</v>
          </cell>
          <cell r="D80" t="str">
            <v>Vanhousen</v>
          </cell>
        </row>
        <row r="81">
          <cell r="A81" t="str">
            <v>55879</v>
          </cell>
          <cell r="B81" t="str">
            <v>CLIN</v>
          </cell>
          <cell r="C81" t="str">
            <v>12</v>
          </cell>
          <cell r="D81" t="str">
            <v>Peters</v>
          </cell>
        </row>
        <row r="82">
          <cell r="A82" t="str">
            <v>55882</v>
          </cell>
          <cell r="B82" t="str">
            <v>CLIN</v>
          </cell>
          <cell r="C82" t="str">
            <v>30a</v>
          </cell>
          <cell r="D82" t="str">
            <v>Childs</v>
          </cell>
        </row>
        <row r="83">
          <cell r="A83" t="str">
            <v>55884</v>
          </cell>
          <cell r="B83" t="str">
            <v>CLIN</v>
          </cell>
          <cell r="C83">
            <v>32</v>
          </cell>
          <cell r="D83" t="str">
            <v>Perez</v>
          </cell>
        </row>
        <row r="84">
          <cell r="A84" t="str">
            <v>55885</v>
          </cell>
          <cell r="B84" t="str">
            <v>CLIN</v>
          </cell>
          <cell r="C84">
            <v>11</v>
          </cell>
          <cell r="D84" t="str">
            <v>Webber</v>
          </cell>
        </row>
        <row r="85">
          <cell r="A85">
            <v>0</v>
          </cell>
          <cell r="B85" t="str">
            <v>CLIN</v>
          </cell>
          <cell r="C85">
            <v>11</v>
          </cell>
          <cell r="D85" t="str">
            <v>TBH</v>
          </cell>
        </row>
        <row r="86">
          <cell r="A86" t="str">
            <v>55894</v>
          </cell>
          <cell r="B86" t="str">
            <v>CLIN</v>
          </cell>
          <cell r="C86" t="str">
            <v>30a</v>
          </cell>
          <cell r="D86" t="str">
            <v>Pescara</v>
          </cell>
        </row>
        <row r="87">
          <cell r="A87" t="str">
            <v>55895</v>
          </cell>
          <cell r="B87" t="str">
            <v>CLIN</v>
          </cell>
          <cell r="C87" t="str">
            <v>30a</v>
          </cell>
          <cell r="D87" t="str">
            <v>Menchel</v>
          </cell>
        </row>
        <row r="88">
          <cell r="A88" t="str">
            <v>55899</v>
          </cell>
          <cell r="B88" t="str">
            <v>CLIN</v>
          </cell>
          <cell r="C88" t="str">
            <v>05</v>
          </cell>
          <cell r="D88" t="str">
            <v>Glowinsky</v>
          </cell>
        </row>
        <row r="89">
          <cell r="A89" t="str">
            <v>55900</v>
          </cell>
          <cell r="B89" t="str">
            <v>CLIN</v>
          </cell>
          <cell r="C89">
            <v>32</v>
          </cell>
          <cell r="D89" t="str">
            <v>Mau</v>
          </cell>
        </row>
        <row r="90">
          <cell r="A90" t="str">
            <v>55901</v>
          </cell>
          <cell r="B90" t="str">
            <v>CLIN</v>
          </cell>
          <cell r="C90" t="str">
            <v>05</v>
          </cell>
          <cell r="D90" t="str">
            <v>Parris</v>
          </cell>
        </row>
        <row r="91">
          <cell r="A91" t="str">
            <v>55902</v>
          </cell>
          <cell r="B91" t="str">
            <v>CLIN</v>
          </cell>
          <cell r="C91" t="str">
            <v>11</v>
          </cell>
          <cell r="D91" t="str">
            <v>Easton</v>
          </cell>
        </row>
        <row r="92">
          <cell r="A92" t="str">
            <v>55903</v>
          </cell>
          <cell r="B92" t="str">
            <v>CLIN</v>
          </cell>
          <cell r="C92" t="str">
            <v>09a</v>
          </cell>
          <cell r="D92" t="str">
            <v>Mangold</v>
          </cell>
        </row>
        <row r="93">
          <cell r="A93" t="str">
            <v>55904</v>
          </cell>
          <cell r="B93" t="str">
            <v>CLIN</v>
          </cell>
          <cell r="C93">
            <v>11</v>
          </cell>
          <cell r="D93" t="str">
            <v>Lyman</v>
          </cell>
        </row>
        <row r="94">
          <cell r="A94" t="str">
            <v>55905</v>
          </cell>
          <cell r="B94" t="str">
            <v>CLIN</v>
          </cell>
          <cell r="C94">
            <v>32</v>
          </cell>
          <cell r="D94" t="str">
            <v>Jefferson</v>
          </cell>
        </row>
        <row r="95">
          <cell r="A95" t="str">
            <v>55906</v>
          </cell>
          <cell r="B95" t="str">
            <v>CLIN</v>
          </cell>
          <cell r="C95" t="str">
            <v>11</v>
          </cell>
          <cell r="D95" t="str">
            <v>Gilbert</v>
          </cell>
        </row>
        <row r="96">
          <cell r="A96" t="str">
            <v>55907</v>
          </cell>
          <cell r="B96" t="str">
            <v>CLIN</v>
          </cell>
          <cell r="C96" t="str">
            <v>05</v>
          </cell>
          <cell r="D96" t="str">
            <v>Supra</v>
          </cell>
        </row>
        <row r="97">
          <cell r="A97" t="str">
            <v>55917</v>
          </cell>
          <cell r="B97" t="str">
            <v>CLIN</v>
          </cell>
          <cell r="C97">
            <v>32</v>
          </cell>
          <cell r="D97" t="str">
            <v>Jackson</v>
          </cell>
        </row>
        <row r="98">
          <cell r="A98" t="str">
            <v>55918</v>
          </cell>
          <cell r="B98" t="str">
            <v>CLIN</v>
          </cell>
          <cell r="C98">
            <v>32</v>
          </cell>
          <cell r="D98" t="str">
            <v>Nelson</v>
          </cell>
        </row>
        <row r="99">
          <cell r="A99" t="str">
            <v>55964</v>
          </cell>
          <cell r="B99" t="str">
            <v>CLIN</v>
          </cell>
          <cell r="C99">
            <v>32</v>
          </cell>
          <cell r="D99" t="str">
            <v>Davis</v>
          </cell>
        </row>
        <row r="100">
          <cell r="A100" t="str">
            <v>55949</v>
          </cell>
          <cell r="B100" t="str">
            <v>CLIN</v>
          </cell>
          <cell r="C100" t="str">
            <v>32</v>
          </cell>
          <cell r="D100" t="str">
            <v>Huynh</v>
          </cell>
        </row>
        <row r="101">
          <cell r="A101" t="str">
            <v>55922</v>
          </cell>
          <cell r="B101" t="str">
            <v>CLIN</v>
          </cell>
          <cell r="C101" t="str">
            <v>09b</v>
          </cell>
          <cell r="D101" t="str">
            <v>Grindle</v>
          </cell>
        </row>
        <row r="102">
          <cell r="A102" t="str">
            <v>56113</v>
          </cell>
          <cell r="B102" t="str">
            <v>CLIN</v>
          </cell>
          <cell r="C102">
            <v>11</v>
          </cell>
          <cell r="D102" t="str">
            <v>Bourgeois</v>
          </cell>
        </row>
        <row r="103">
          <cell r="A103" t="str">
            <v>56116</v>
          </cell>
          <cell r="B103" t="str">
            <v>CLIN</v>
          </cell>
          <cell r="C103">
            <v>11</v>
          </cell>
          <cell r="D103" t="str">
            <v>White</v>
          </cell>
        </row>
        <row r="104">
          <cell r="A104" t="str">
            <v>56120</v>
          </cell>
          <cell r="B104" t="str">
            <v>CLIN</v>
          </cell>
          <cell r="C104" t="str">
            <v>07</v>
          </cell>
          <cell r="D104" t="str">
            <v>Mancenido</v>
          </cell>
        </row>
        <row r="105">
          <cell r="A105" t="str">
            <v>56123</v>
          </cell>
          <cell r="B105" t="str">
            <v>CLIN</v>
          </cell>
          <cell r="C105" t="str">
            <v>09b</v>
          </cell>
          <cell r="D105" t="str">
            <v>Schaefer</v>
          </cell>
        </row>
        <row r="106">
          <cell r="A106" t="str">
            <v>56130</v>
          </cell>
          <cell r="B106" t="str">
            <v>CLIN</v>
          </cell>
          <cell r="C106" t="str">
            <v>09b</v>
          </cell>
          <cell r="D106" t="str">
            <v>Fagan</v>
          </cell>
        </row>
        <row r="107">
          <cell r="A107" t="str">
            <v>56190</v>
          </cell>
          <cell r="B107" t="str">
            <v>CLIN</v>
          </cell>
          <cell r="C107">
            <v>12</v>
          </cell>
          <cell r="D107" t="str">
            <v>Verna</v>
          </cell>
        </row>
        <row r="108">
          <cell r="A108" t="str">
            <v>56315</v>
          </cell>
          <cell r="B108" t="str">
            <v>CLIN</v>
          </cell>
          <cell r="C108" t="str">
            <v>29b</v>
          </cell>
          <cell r="D108" t="str">
            <v>Djeloski</v>
          </cell>
        </row>
        <row r="109">
          <cell r="A109" t="str">
            <v>56112</v>
          </cell>
          <cell r="B109" t="str">
            <v>CLIN</v>
          </cell>
          <cell r="C109" t="str">
            <v>09a</v>
          </cell>
          <cell r="D109" t="str">
            <v>Smith</v>
          </cell>
        </row>
        <row r="110">
          <cell r="A110" t="str">
            <v>55925</v>
          </cell>
          <cell r="B110" t="str">
            <v>CLIN</v>
          </cell>
          <cell r="C110">
            <v>11</v>
          </cell>
          <cell r="D110" t="str">
            <v>Heffernan</v>
          </cell>
        </row>
        <row r="111">
          <cell r="A111">
            <v>0</v>
          </cell>
          <cell r="B111" t="str">
            <v>CLIN</v>
          </cell>
          <cell r="C111" t="str">
            <v>20a2</v>
          </cell>
          <cell r="D111" t="str">
            <v>TBH</v>
          </cell>
        </row>
        <row r="112">
          <cell r="A112">
            <v>0</v>
          </cell>
          <cell r="B112" t="str">
            <v>CLIN</v>
          </cell>
          <cell r="C112" t="str">
            <v>20a</v>
          </cell>
          <cell r="D112" t="str">
            <v>TBH</v>
          </cell>
        </row>
        <row r="113">
          <cell r="A113" t="str">
            <v>55943</v>
          </cell>
          <cell r="B113" t="str">
            <v>CLIN</v>
          </cell>
          <cell r="C113">
            <v>11</v>
          </cell>
          <cell r="D113" t="str">
            <v>Green</v>
          </cell>
        </row>
        <row r="114">
          <cell r="A114">
            <v>0</v>
          </cell>
          <cell r="B114" t="str">
            <v>CLIN</v>
          </cell>
          <cell r="C114" t="str">
            <v>01</v>
          </cell>
          <cell r="D114" t="str">
            <v>TBH</v>
          </cell>
        </row>
        <row r="115">
          <cell r="A115">
            <v>0</v>
          </cell>
          <cell r="B115" t="str">
            <v>CLIN</v>
          </cell>
          <cell r="C115" t="str">
            <v>20b</v>
          </cell>
          <cell r="D115" t="str">
            <v>TBH</v>
          </cell>
        </row>
        <row r="116">
          <cell r="A116" t="str">
            <v>55969</v>
          </cell>
          <cell r="B116" t="str">
            <v>CLIN</v>
          </cell>
          <cell r="C116" t="str">
            <v>12</v>
          </cell>
          <cell r="D116" t="str">
            <v>Pitoni</v>
          </cell>
        </row>
        <row r="117">
          <cell r="A117">
            <v>0</v>
          </cell>
          <cell r="B117" t="str">
            <v>CLIN</v>
          </cell>
          <cell r="C117" t="str">
            <v>09b</v>
          </cell>
          <cell r="D117" t="str">
            <v>TBH</v>
          </cell>
        </row>
        <row r="118">
          <cell r="A118" t="str">
            <v>55931</v>
          </cell>
          <cell r="B118" t="str">
            <v>CLIN</v>
          </cell>
          <cell r="C118" t="str">
            <v>11</v>
          </cell>
          <cell r="D118" t="str">
            <v>Blackmon</v>
          </cell>
        </row>
        <row r="119">
          <cell r="A119" t="str">
            <v>55980</v>
          </cell>
          <cell r="B119" t="str">
            <v>CLIN</v>
          </cell>
          <cell r="C119" t="str">
            <v>32</v>
          </cell>
          <cell r="D119" t="str">
            <v>Santiago</v>
          </cell>
        </row>
        <row r="120">
          <cell r="A120">
            <v>0</v>
          </cell>
          <cell r="B120" t="str">
            <v>CLIN</v>
          </cell>
          <cell r="C120" t="str">
            <v>32</v>
          </cell>
          <cell r="D120" t="str">
            <v>TBH</v>
          </cell>
        </row>
        <row r="121">
          <cell r="A121">
            <v>0</v>
          </cell>
          <cell r="B121" t="str">
            <v>CLIN</v>
          </cell>
          <cell r="C121" t="str">
            <v>29b</v>
          </cell>
          <cell r="D121" t="str">
            <v>TBH</v>
          </cell>
        </row>
        <row r="122">
          <cell r="A122">
            <v>0</v>
          </cell>
          <cell r="B122" t="str">
            <v>CLIN</v>
          </cell>
          <cell r="C122" t="str">
            <v>09b</v>
          </cell>
          <cell r="D122" t="str">
            <v>TBH</v>
          </cell>
        </row>
        <row r="123">
          <cell r="A123" t="str">
            <v>55981</v>
          </cell>
          <cell r="B123" t="str">
            <v>CLIN</v>
          </cell>
          <cell r="C123" t="str">
            <v>11</v>
          </cell>
          <cell r="D123" t="str">
            <v>Wuilliez</v>
          </cell>
        </row>
        <row r="124">
          <cell r="A124">
            <v>0</v>
          </cell>
          <cell r="B124" t="str">
            <v>CLIN</v>
          </cell>
          <cell r="C124" t="str">
            <v>11</v>
          </cell>
          <cell r="D124" t="str">
            <v>TBH</v>
          </cell>
        </row>
        <row r="125">
          <cell r="A125">
            <v>0</v>
          </cell>
          <cell r="B125" t="str">
            <v>CLIN</v>
          </cell>
          <cell r="C125" t="str">
            <v>32</v>
          </cell>
          <cell r="D125" t="str">
            <v>TBH</v>
          </cell>
        </row>
        <row r="126">
          <cell r="A126" t="str">
            <v>55975</v>
          </cell>
          <cell r="B126" t="str">
            <v>CLIN</v>
          </cell>
          <cell r="C126">
            <v>0</v>
          </cell>
          <cell r="D126" t="str">
            <v>Caternolo</v>
          </cell>
        </row>
        <row r="127">
          <cell r="A127" t="str">
            <v>55983</v>
          </cell>
          <cell r="B127" t="str">
            <v>CLIN</v>
          </cell>
          <cell r="C127" t="str">
            <v>32</v>
          </cell>
          <cell r="D127" t="str">
            <v>Hubbel</v>
          </cell>
        </row>
        <row r="128">
          <cell r="A128" t="str">
            <v>55985</v>
          </cell>
          <cell r="B128" t="str">
            <v>CLIN</v>
          </cell>
          <cell r="C128" t="str">
            <v>11</v>
          </cell>
          <cell r="D128" t="str">
            <v>White</v>
          </cell>
        </row>
        <row r="129">
          <cell r="A129" t="str">
            <v>53246</v>
          </cell>
          <cell r="B129" t="str">
            <v>CM</v>
          </cell>
          <cell r="C129" t="str">
            <v>29a</v>
          </cell>
          <cell r="D129" t="str">
            <v>Weegar</v>
          </cell>
        </row>
        <row r="130">
          <cell r="A130" t="str">
            <v>54714</v>
          </cell>
          <cell r="B130" t="str">
            <v>CM</v>
          </cell>
          <cell r="C130">
            <v>24</v>
          </cell>
          <cell r="D130" t="str">
            <v>Bradley</v>
          </cell>
        </row>
        <row r="131">
          <cell r="A131" t="str">
            <v>55999</v>
          </cell>
          <cell r="B131" t="str">
            <v>CM</v>
          </cell>
          <cell r="C131">
            <v>0</v>
          </cell>
          <cell r="D131" t="str">
            <v>Owens</v>
          </cell>
        </row>
        <row r="132">
          <cell r="A132" t="str">
            <v>54718</v>
          </cell>
          <cell r="B132" t="str">
            <v>CM</v>
          </cell>
          <cell r="C132">
            <v>24</v>
          </cell>
          <cell r="D132" t="str">
            <v>Dunn</v>
          </cell>
        </row>
        <row r="133">
          <cell r="A133" t="str">
            <v>54798</v>
          </cell>
          <cell r="B133" t="str">
            <v>CM</v>
          </cell>
          <cell r="C133" t="str">
            <v>27</v>
          </cell>
          <cell r="D133" t="str">
            <v>Caleo</v>
          </cell>
        </row>
        <row r="134">
          <cell r="A134" t="str">
            <v>55223</v>
          </cell>
          <cell r="B134" t="str">
            <v>CM</v>
          </cell>
          <cell r="C134">
            <v>26</v>
          </cell>
          <cell r="D134" t="str">
            <v>Colf</v>
          </cell>
        </row>
        <row r="135">
          <cell r="A135" t="str">
            <v>55246</v>
          </cell>
          <cell r="B135" t="str">
            <v>CM</v>
          </cell>
          <cell r="C135" t="str">
            <v>29a</v>
          </cell>
          <cell r="D135" t="str">
            <v>Elias</v>
          </cell>
        </row>
        <row r="136">
          <cell r="A136" t="str">
            <v>55262</v>
          </cell>
          <cell r="B136" t="str">
            <v>CM</v>
          </cell>
          <cell r="C136">
            <v>24</v>
          </cell>
          <cell r="D136" t="str">
            <v>Macano</v>
          </cell>
        </row>
        <row r="137">
          <cell r="A137" t="str">
            <v>55263</v>
          </cell>
          <cell r="B137" t="str">
            <v>CM</v>
          </cell>
          <cell r="C137">
            <v>24</v>
          </cell>
          <cell r="D137" t="str">
            <v>Nichols</v>
          </cell>
        </row>
        <row r="138">
          <cell r="A138" t="str">
            <v>55269</v>
          </cell>
          <cell r="B138" t="str">
            <v>CM</v>
          </cell>
          <cell r="C138">
            <v>26</v>
          </cell>
          <cell r="D138" t="str">
            <v>Brown Jr</v>
          </cell>
        </row>
        <row r="139">
          <cell r="A139" t="str">
            <v>55272</v>
          </cell>
          <cell r="B139" t="str">
            <v>CM</v>
          </cell>
          <cell r="C139">
            <v>24</v>
          </cell>
          <cell r="D139" t="str">
            <v>Quinones</v>
          </cell>
        </row>
        <row r="140">
          <cell r="A140" t="str">
            <v>55282</v>
          </cell>
          <cell r="B140" t="str">
            <v>CM</v>
          </cell>
          <cell r="C140">
            <v>24</v>
          </cell>
          <cell r="D140" t="str">
            <v>Rice</v>
          </cell>
        </row>
        <row r="141">
          <cell r="A141" t="str">
            <v>55526</v>
          </cell>
          <cell r="B141" t="str">
            <v>CM</v>
          </cell>
          <cell r="C141" t="str">
            <v>27</v>
          </cell>
          <cell r="D141" t="str">
            <v>Washburn</v>
          </cell>
        </row>
        <row r="142">
          <cell r="A142" t="str">
            <v>55721</v>
          </cell>
          <cell r="B142" t="str">
            <v>CM</v>
          </cell>
          <cell r="C142">
            <v>24</v>
          </cell>
          <cell r="D142" t="str">
            <v>Estrada</v>
          </cell>
        </row>
        <row r="143">
          <cell r="A143" t="str">
            <v>55968</v>
          </cell>
          <cell r="B143" t="str">
            <v>CM</v>
          </cell>
          <cell r="C143" t="str">
            <v>30a</v>
          </cell>
          <cell r="D143" t="str">
            <v>Bell</v>
          </cell>
        </row>
        <row r="144">
          <cell r="A144" t="str">
            <v>55745</v>
          </cell>
          <cell r="B144" t="str">
            <v>CM</v>
          </cell>
          <cell r="C144">
            <v>24</v>
          </cell>
          <cell r="D144" t="str">
            <v>Schrader</v>
          </cell>
        </row>
        <row r="145">
          <cell r="A145" t="str">
            <v>55769</v>
          </cell>
          <cell r="B145" t="str">
            <v>CM</v>
          </cell>
          <cell r="C145" t="str">
            <v>30a</v>
          </cell>
          <cell r="D145" t="str">
            <v>Hopkins</v>
          </cell>
        </row>
        <row r="146">
          <cell r="A146" t="str">
            <v>55771</v>
          </cell>
          <cell r="B146" t="str">
            <v>CM</v>
          </cell>
          <cell r="C146">
            <v>32</v>
          </cell>
          <cell r="D146" t="str">
            <v>Smith</v>
          </cell>
        </row>
        <row r="147">
          <cell r="A147" t="str">
            <v>55958</v>
          </cell>
          <cell r="B147" t="str">
            <v>CLIN</v>
          </cell>
          <cell r="C147" t="str">
            <v>32</v>
          </cell>
          <cell r="D147" t="str">
            <v>Smith</v>
          </cell>
        </row>
        <row r="148">
          <cell r="A148" t="str">
            <v>55772</v>
          </cell>
          <cell r="B148" t="str">
            <v>CM</v>
          </cell>
          <cell r="C148">
            <v>24</v>
          </cell>
          <cell r="D148" t="str">
            <v>Goebel</v>
          </cell>
        </row>
        <row r="149">
          <cell r="A149" t="str">
            <v>55950</v>
          </cell>
          <cell r="B149" t="str">
            <v>CM</v>
          </cell>
          <cell r="C149" t="str">
            <v>24</v>
          </cell>
          <cell r="D149" t="str">
            <v>Cardillo</v>
          </cell>
        </row>
        <row r="150">
          <cell r="A150">
            <v>0</v>
          </cell>
          <cell r="B150" t="str">
            <v>CM</v>
          </cell>
          <cell r="C150">
            <v>26</v>
          </cell>
          <cell r="D150" t="str">
            <v>TBH</v>
          </cell>
        </row>
        <row r="151">
          <cell r="A151" t="str">
            <v>55792</v>
          </cell>
          <cell r="B151" t="str">
            <v>CM</v>
          </cell>
          <cell r="C151">
            <v>24</v>
          </cell>
          <cell r="D151" t="str">
            <v>Martin</v>
          </cell>
        </row>
        <row r="152">
          <cell r="A152" t="str">
            <v>55802</v>
          </cell>
          <cell r="B152" t="str">
            <v>CM</v>
          </cell>
          <cell r="C152">
            <v>24</v>
          </cell>
          <cell r="D152" t="str">
            <v>Wilson</v>
          </cell>
        </row>
        <row r="153">
          <cell r="A153" t="str">
            <v>55807</v>
          </cell>
          <cell r="B153" t="str">
            <v>CM</v>
          </cell>
          <cell r="C153" t="str">
            <v>29a</v>
          </cell>
          <cell r="D153" t="str">
            <v>Davis</v>
          </cell>
        </row>
        <row r="154">
          <cell r="A154" t="str">
            <v>55809</v>
          </cell>
          <cell r="B154" t="str">
            <v>CM</v>
          </cell>
          <cell r="C154">
            <v>26</v>
          </cell>
          <cell r="D154" t="str">
            <v>Browning</v>
          </cell>
        </row>
        <row r="155">
          <cell r="A155" t="str">
            <v>55812</v>
          </cell>
          <cell r="B155" t="str">
            <v>CM</v>
          </cell>
          <cell r="C155">
            <v>24</v>
          </cell>
          <cell r="D155" t="str">
            <v>Bentley</v>
          </cell>
        </row>
        <row r="156">
          <cell r="A156" t="str">
            <v>55815</v>
          </cell>
          <cell r="B156" t="str">
            <v>CM</v>
          </cell>
          <cell r="C156">
            <v>26</v>
          </cell>
          <cell r="D156" t="str">
            <v>Ayiku</v>
          </cell>
        </row>
        <row r="157">
          <cell r="A157" t="str">
            <v>55822</v>
          </cell>
          <cell r="B157" t="str">
            <v>CM</v>
          </cell>
          <cell r="C157">
            <v>26</v>
          </cell>
          <cell r="D157" t="str">
            <v>Owens</v>
          </cell>
        </row>
        <row r="158">
          <cell r="A158" t="str">
            <v>55830</v>
          </cell>
          <cell r="B158" t="str">
            <v>CM</v>
          </cell>
          <cell r="C158">
            <v>26</v>
          </cell>
          <cell r="D158" t="str">
            <v>MacNicol</v>
          </cell>
        </row>
        <row r="159">
          <cell r="A159" t="str">
            <v>55851</v>
          </cell>
          <cell r="B159" t="str">
            <v>CM</v>
          </cell>
          <cell r="C159">
            <v>24</v>
          </cell>
          <cell r="D159" t="str">
            <v>Ruiz-Marin</v>
          </cell>
        </row>
        <row r="160">
          <cell r="A160" t="str">
            <v>55853</v>
          </cell>
          <cell r="B160" t="str">
            <v>CM</v>
          </cell>
          <cell r="C160">
            <v>24</v>
          </cell>
          <cell r="D160" t="str">
            <v>Baquero</v>
          </cell>
        </row>
        <row r="161">
          <cell r="A161" t="str">
            <v>55961</v>
          </cell>
          <cell r="B161" t="str">
            <v>CM</v>
          </cell>
          <cell r="C161">
            <v>24</v>
          </cell>
          <cell r="D161" t="str">
            <v>Ruiz-Marin</v>
          </cell>
        </row>
        <row r="162">
          <cell r="A162" t="str">
            <v>55959</v>
          </cell>
          <cell r="B162" t="str">
            <v>CM</v>
          </cell>
          <cell r="C162">
            <v>24</v>
          </cell>
          <cell r="D162" t="str">
            <v>Watt-Woodworth</v>
          </cell>
        </row>
        <row r="163">
          <cell r="A163" t="str">
            <v>55855</v>
          </cell>
          <cell r="B163" t="str">
            <v>CM</v>
          </cell>
          <cell r="C163">
            <v>24</v>
          </cell>
          <cell r="D163" t="str">
            <v>Venturo</v>
          </cell>
        </row>
        <row r="164">
          <cell r="A164" t="str">
            <v>55938</v>
          </cell>
          <cell r="B164" t="str">
            <v>CM</v>
          </cell>
          <cell r="C164" t="str">
            <v>30a</v>
          </cell>
          <cell r="D164" t="str">
            <v>Lewis</v>
          </cell>
        </row>
        <row r="165">
          <cell r="A165" t="str">
            <v>55875</v>
          </cell>
          <cell r="B165" t="str">
            <v>CM</v>
          </cell>
          <cell r="C165">
            <v>24</v>
          </cell>
          <cell r="D165" t="str">
            <v>Ross</v>
          </cell>
        </row>
        <row r="166">
          <cell r="A166" t="str">
            <v>55876</v>
          </cell>
          <cell r="B166" t="str">
            <v>CM</v>
          </cell>
          <cell r="C166">
            <v>26</v>
          </cell>
          <cell r="D166" t="str">
            <v>Watt-Woodworth</v>
          </cell>
        </row>
        <row r="167">
          <cell r="A167" t="str">
            <v>55883</v>
          </cell>
          <cell r="B167" t="str">
            <v>CM</v>
          </cell>
          <cell r="C167" t="str">
            <v>27</v>
          </cell>
          <cell r="D167" t="str">
            <v>Childs</v>
          </cell>
        </row>
        <row r="168">
          <cell r="A168" t="str">
            <v>55889</v>
          </cell>
          <cell r="B168" t="str">
            <v>CM</v>
          </cell>
          <cell r="C168">
            <v>24</v>
          </cell>
          <cell r="D168" t="str">
            <v>Brosseau</v>
          </cell>
        </row>
        <row r="169">
          <cell r="A169" t="str">
            <v>55896</v>
          </cell>
          <cell r="B169" t="str">
            <v>CM</v>
          </cell>
          <cell r="C169">
            <v>32</v>
          </cell>
          <cell r="D169" t="str">
            <v>Barnett</v>
          </cell>
        </row>
        <row r="170">
          <cell r="A170" t="str">
            <v>55897</v>
          </cell>
          <cell r="B170" t="str">
            <v>CM</v>
          </cell>
          <cell r="C170">
            <v>24</v>
          </cell>
          <cell r="D170" t="str">
            <v>Vazquez</v>
          </cell>
        </row>
        <row r="171">
          <cell r="A171" t="str">
            <v>55914</v>
          </cell>
          <cell r="B171" t="str">
            <v>CM</v>
          </cell>
          <cell r="C171">
            <v>24</v>
          </cell>
          <cell r="D171" t="str">
            <v>Stenzel</v>
          </cell>
        </row>
        <row r="172">
          <cell r="A172" t="str">
            <v>55930</v>
          </cell>
          <cell r="B172" t="str">
            <v>CM</v>
          </cell>
          <cell r="C172">
            <v>24</v>
          </cell>
          <cell r="D172" t="str">
            <v>Murphy</v>
          </cell>
        </row>
        <row r="173">
          <cell r="A173" t="str">
            <v>55945</v>
          </cell>
          <cell r="B173" t="str">
            <v>CM</v>
          </cell>
          <cell r="C173">
            <v>26</v>
          </cell>
          <cell r="D173" t="str">
            <v>Williams</v>
          </cell>
        </row>
        <row r="174">
          <cell r="A174" t="str">
            <v>55880</v>
          </cell>
          <cell r="B174" t="str">
            <v>COMP</v>
          </cell>
          <cell r="C174" t="str">
            <v>30a</v>
          </cell>
          <cell r="D174" t="str">
            <v>Gutierrez-Arauz</v>
          </cell>
        </row>
        <row r="175">
          <cell r="A175" t="str">
            <v>55919</v>
          </cell>
          <cell r="B175" t="str">
            <v>COMP</v>
          </cell>
          <cell r="C175" t="str">
            <v>30a</v>
          </cell>
          <cell r="D175" t="str">
            <v>Estep</v>
          </cell>
        </row>
        <row r="176">
          <cell r="A176" t="str">
            <v>56145</v>
          </cell>
          <cell r="B176" t="str">
            <v>COMP</v>
          </cell>
          <cell r="C176" t="str">
            <v>30a</v>
          </cell>
          <cell r="D176" t="str">
            <v>DiMarco</v>
          </cell>
        </row>
        <row r="177">
          <cell r="A177" t="str">
            <v>55739</v>
          </cell>
          <cell r="B177" t="str">
            <v>DEV</v>
          </cell>
          <cell r="C177" t="str">
            <v>30a</v>
          </cell>
          <cell r="D177" t="str">
            <v>Neer</v>
          </cell>
        </row>
        <row r="178">
          <cell r="A178" t="str">
            <v>55920</v>
          </cell>
          <cell r="B178" t="str">
            <v>DEV</v>
          </cell>
          <cell r="C178" t="str">
            <v>30a</v>
          </cell>
          <cell r="D178" t="str">
            <v>Cook</v>
          </cell>
        </row>
        <row r="179">
          <cell r="A179" t="str">
            <v>52100</v>
          </cell>
          <cell r="B179" t="str">
            <v>EXEC</v>
          </cell>
          <cell r="C179" t="str">
            <v>30a</v>
          </cell>
          <cell r="D179" t="str">
            <v>Russell</v>
          </cell>
        </row>
        <row r="180">
          <cell r="A180" t="str">
            <v>56007</v>
          </cell>
          <cell r="B180" t="str">
            <v>EXEC</v>
          </cell>
          <cell r="C180">
            <v>0</v>
          </cell>
          <cell r="D180" t="str">
            <v>Barnecut-Kearns</v>
          </cell>
        </row>
        <row r="181">
          <cell r="A181" t="str">
            <v>54210</v>
          </cell>
          <cell r="B181" t="str">
            <v>EXEC</v>
          </cell>
          <cell r="C181" t="str">
            <v>30a</v>
          </cell>
          <cell r="D181" t="str">
            <v>Charles</v>
          </cell>
        </row>
        <row r="182">
          <cell r="A182" t="str">
            <v>54785</v>
          </cell>
          <cell r="B182" t="str">
            <v>EXEC</v>
          </cell>
          <cell r="C182" t="str">
            <v>30a</v>
          </cell>
          <cell r="D182" t="str">
            <v>DeMeo</v>
          </cell>
        </row>
        <row r="183">
          <cell r="A183" t="str">
            <v>55755</v>
          </cell>
          <cell r="B183" t="str">
            <v>EXEC</v>
          </cell>
          <cell r="C183" t="str">
            <v>30a</v>
          </cell>
          <cell r="D183" t="str">
            <v>Belecz</v>
          </cell>
        </row>
        <row r="184">
          <cell r="A184" t="str">
            <v>55759</v>
          </cell>
          <cell r="B184" t="str">
            <v>EXEC</v>
          </cell>
          <cell r="C184" t="str">
            <v>30a</v>
          </cell>
          <cell r="D184" t="str">
            <v>Bridgeman</v>
          </cell>
        </row>
        <row r="185">
          <cell r="A185" t="str">
            <v>55940</v>
          </cell>
          <cell r="B185" t="str">
            <v>EXEC</v>
          </cell>
          <cell r="C185" t="str">
            <v>30a</v>
          </cell>
          <cell r="D185" t="str">
            <v>Borsa</v>
          </cell>
        </row>
        <row r="186">
          <cell r="A186" t="str">
            <v>55888</v>
          </cell>
          <cell r="B186" t="str">
            <v>EXEC</v>
          </cell>
          <cell r="C186" t="str">
            <v>30a</v>
          </cell>
          <cell r="D186" t="str">
            <v>White</v>
          </cell>
        </row>
        <row r="187">
          <cell r="A187" t="str">
            <v>55952</v>
          </cell>
          <cell r="B187" t="str">
            <v>EXEC</v>
          </cell>
          <cell r="C187" t="str">
            <v>30a</v>
          </cell>
          <cell r="D187" t="str">
            <v>Thompson</v>
          </cell>
        </row>
        <row r="188">
          <cell r="A188" t="str">
            <v>55987</v>
          </cell>
          <cell r="B188" t="str">
            <v>EXEC</v>
          </cell>
          <cell r="C188" t="str">
            <v>30a</v>
          </cell>
          <cell r="D188" t="str">
            <v>Ewing</v>
          </cell>
        </row>
        <row r="189">
          <cell r="A189" t="str">
            <v>56005</v>
          </cell>
          <cell r="B189" t="str">
            <v>EXEC</v>
          </cell>
          <cell r="C189">
            <v>0</v>
          </cell>
          <cell r="D189" t="str">
            <v>Shanahan</v>
          </cell>
        </row>
        <row r="190">
          <cell r="A190" t="str">
            <v>54713</v>
          </cell>
          <cell r="B190" t="str">
            <v>FAC</v>
          </cell>
          <cell r="C190">
            <v>31</v>
          </cell>
          <cell r="D190" t="str">
            <v>Skinner</v>
          </cell>
        </row>
        <row r="191">
          <cell r="A191" t="str">
            <v>55774</v>
          </cell>
          <cell r="B191" t="str">
            <v>FAC</v>
          </cell>
          <cell r="C191">
            <v>31</v>
          </cell>
          <cell r="D191" t="str">
            <v>Castro</v>
          </cell>
        </row>
        <row r="192">
          <cell r="A192" t="str">
            <v>55921</v>
          </cell>
          <cell r="B192" t="str">
            <v>FAC</v>
          </cell>
          <cell r="C192">
            <v>31</v>
          </cell>
          <cell r="D192" t="str">
            <v>Shaw</v>
          </cell>
        </row>
        <row r="193">
          <cell r="A193" t="str">
            <v>52125</v>
          </cell>
          <cell r="B193" t="str">
            <v>FIN</v>
          </cell>
          <cell r="C193" t="str">
            <v>30b</v>
          </cell>
          <cell r="D193" t="str">
            <v>Leone</v>
          </cell>
        </row>
        <row r="194">
          <cell r="A194" t="str">
            <v>52131</v>
          </cell>
          <cell r="B194" t="str">
            <v>FIN</v>
          </cell>
          <cell r="C194" t="str">
            <v>30b</v>
          </cell>
          <cell r="D194" t="str">
            <v>Sents</v>
          </cell>
        </row>
        <row r="195">
          <cell r="A195" t="str">
            <v>52145</v>
          </cell>
          <cell r="B195" t="str">
            <v>FIN</v>
          </cell>
          <cell r="C195" t="str">
            <v>30b</v>
          </cell>
          <cell r="D195" t="str">
            <v>Battaglini M</v>
          </cell>
        </row>
        <row r="196">
          <cell r="A196" t="str">
            <v>55966</v>
          </cell>
          <cell r="B196" t="str">
            <v>FIN</v>
          </cell>
          <cell r="C196" t="str">
            <v>30b</v>
          </cell>
          <cell r="D196" t="str">
            <v>Murray</v>
          </cell>
        </row>
        <row r="197">
          <cell r="A197" t="str">
            <v>54350</v>
          </cell>
          <cell r="B197" t="str">
            <v>FIN</v>
          </cell>
          <cell r="C197" t="str">
            <v>30b</v>
          </cell>
          <cell r="D197" t="str">
            <v>Gray</v>
          </cell>
        </row>
        <row r="198">
          <cell r="A198" t="str">
            <v>55744</v>
          </cell>
          <cell r="B198" t="str">
            <v>FIN</v>
          </cell>
          <cell r="C198" t="str">
            <v>30b</v>
          </cell>
          <cell r="D198" t="str">
            <v>Caves</v>
          </cell>
        </row>
        <row r="199">
          <cell r="A199" t="str">
            <v>55751</v>
          </cell>
          <cell r="B199" t="str">
            <v>FIN</v>
          </cell>
          <cell r="C199" t="str">
            <v>30b</v>
          </cell>
          <cell r="D199" t="str">
            <v>Turhan</v>
          </cell>
        </row>
        <row r="200">
          <cell r="A200" t="str">
            <v>55775</v>
          </cell>
          <cell r="B200" t="str">
            <v>FIN</v>
          </cell>
          <cell r="C200" t="str">
            <v>30b</v>
          </cell>
          <cell r="D200" t="str">
            <v>Santos</v>
          </cell>
        </row>
        <row r="201">
          <cell r="A201" t="str">
            <v>55825</v>
          </cell>
          <cell r="B201" t="str">
            <v>FIN</v>
          </cell>
          <cell r="C201" t="str">
            <v>30b</v>
          </cell>
          <cell r="D201" t="str">
            <v>Belcher</v>
          </cell>
        </row>
        <row r="202">
          <cell r="A202" t="str">
            <v>55850</v>
          </cell>
          <cell r="B202" t="str">
            <v>FIN</v>
          </cell>
          <cell r="C202" t="str">
            <v>30b</v>
          </cell>
          <cell r="D202" t="str">
            <v>Sadler</v>
          </cell>
        </row>
        <row r="203">
          <cell r="A203" t="str">
            <v>55877</v>
          </cell>
          <cell r="B203" t="str">
            <v>FIN</v>
          </cell>
          <cell r="C203" t="str">
            <v>30b</v>
          </cell>
          <cell r="D203" t="str">
            <v>Presutti</v>
          </cell>
        </row>
        <row r="204">
          <cell r="A204" t="str">
            <v>55908</v>
          </cell>
          <cell r="B204" t="str">
            <v>FIN</v>
          </cell>
          <cell r="C204" t="str">
            <v>30b</v>
          </cell>
          <cell r="D204" t="str">
            <v>Chung</v>
          </cell>
        </row>
        <row r="205">
          <cell r="A205" t="str">
            <v>55910</v>
          </cell>
          <cell r="B205" t="str">
            <v>FIN</v>
          </cell>
          <cell r="C205" t="str">
            <v>30b</v>
          </cell>
          <cell r="D205" t="str">
            <v>Mancuso</v>
          </cell>
        </row>
        <row r="206">
          <cell r="A206" t="str">
            <v>55997</v>
          </cell>
          <cell r="B206" t="str">
            <v>FIN</v>
          </cell>
          <cell r="C206" t="str">
            <v>30b</v>
          </cell>
          <cell r="D206" t="str">
            <v>Basley</v>
          </cell>
        </row>
        <row r="207">
          <cell r="A207" t="str">
            <v>55913</v>
          </cell>
          <cell r="B207" t="str">
            <v>FIN</v>
          </cell>
          <cell r="C207" t="str">
            <v>30b</v>
          </cell>
          <cell r="D207" t="str">
            <v>Chilson</v>
          </cell>
        </row>
        <row r="208">
          <cell r="A208" t="str">
            <v>55974</v>
          </cell>
          <cell r="B208" t="str">
            <v>FIN</v>
          </cell>
          <cell r="C208" t="str">
            <v>30b</v>
          </cell>
          <cell r="D208" t="str">
            <v>Rozelle</v>
          </cell>
        </row>
        <row r="209">
          <cell r="A209" t="str">
            <v>55992</v>
          </cell>
          <cell r="B209" t="str">
            <v>FIN</v>
          </cell>
          <cell r="C209" t="str">
            <v>30b</v>
          </cell>
          <cell r="D209" t="str">
            <v>Whiteside</v>
          </cell>
        </row>
        <row r="210">
          <cell r="A210" t="str">
            <v>55933</v>
          </cell>
          <cell r="B210" t="str">
            <v>FIN</v>
          </cell>
          <cell r="C210" t="str">
            <v>30b</v>
          </cell>
          <cell r="D210" t="str">
            <v>Stebbins-Williams</v>
          </cell>
        </row>
        <row r="211">
          <cell r="A211" t="str">
            <v>55995</v>
          </cell>
          <cell r="B211" t="str">
            <v>FIN</v>
          </cell>
          <cell r="C211" t="str">
            <v>30b</v>
          </cell>
          <cell r="D211" t="str">
            <v>Eygabroad</v>
          </cell>
        </row>
        <row r="212">
          <cell r="A212" t="str">
            <v>52135</v>
          </cell>
          <cell r="B212" t="str">
            <v>HR</v>
          </cell>
          <cell r="C212" t="str">
            <v>30b</v>
          </cell>
          <cell r="D212" t="str">
            <v>Padilla</v>
          </cell>
        </row>
        <row r="213">
          <cell r="A213" t="str">
            <v>53290</v>
          </cell>
          <cell r="B213" t="str">
            <v>HR</v>
          </cell>
          <cell r="C213" t="str">
            <v>30a</v>
          </cell>
          <cell r="D213" t="str">
            <v>Gundrum</v>
          </cell>
        </row>
        <row r="214">
          <cell r="A214" t="str">
            <v>54213</v>
          </cell>
          <cell r="B214" t="str">
            <v>HR</v>
          </cell>
          <cell r="C214" t="str">
            <v>30a</v>
          </cell>
          <cell r="D214" t="str">
            <v>Wayne</v>
          </cell>
        </row>
        <row r="215">
          <cell r="A215" t="str">
            <v>55748</v>
          </cell>
          <cell r="B215" t="str">
            <v>HR</v>
          </cell>
          <cell r="C215" t="str">
            <v>30a</v>
          </cell>
          <cell r="D215" t="str">
            <v>Thomas</v>
          </cell>
        </row>
        <row r="216">
          <cell r="A216" t="str">
            <v>55782</v>
          </cell>
          <cell r="B216" t="str">
            <v>HR</v>
          </cell>
          <cell r="C216" t="str">
            <v>30a</v>
          </cell>
          <cell r="D216" t="str">
            <v>Sweeney</v>
          </cell>
        </row>
        <row r="217">
          <cell r="A217" t="str">
            <v>55924</v>
          </cell>
          <cell r="B217" t="str">
            <v>HR</v>
          </cell>
          <cell r="C217" t="str">
            <v>30a</v>
          </cell>
          <cell r="D217" t="str">
            <v>Dixon</v>
          </cell>
        </row>
        <row r="218">
          <cell r="A218" t="str">
            <v>55808</v>
          </cell>
          <cell r="B218" t="str">
            <v>HR</v>
          </cell>
          <cell r="C218" t="str">
            <v>30b</v>
          </cell>
          <cell r="D218" t="str">
            <v>Bershod</v>
          </cell>
        </row>
        <row r="219">
          <cell r="A219" t="str">
            <v>56006</v>
          </cell>
          <cell r="B219" t="str">
            <v>HR</v>
          </cell>
          <cell r="C219" t="str">
            <v>30b</v>
          </cell>
          <cell r="D219" t="str">
            <v>Mbang</v>
          </cell>
        </row>
        <row r="220">
          <cell r="A220" t="str">
            <v>54314</v>
          </cell>
          <cell r="B220" t="str">
            <v>IT</v>
          </cell>
          <cell r="C220" t="str">
            <v>30c</v>
          </cell>
          <cell r="D220" t="str">
            <v>Blythe</v>
          </cell>
        </row>
        <row r="221">
          <cell r="A221" t="str">
            <v>54437</v>
          </cell>
          <cell r="B221" t="str">
            <v>IT</v>
          </cell>
          <cell r="C221" t="str">
            <v>30c</v>
          </cell>
          <cell r="D221" t="str">
            <v>Coia</v>
          </cell>
        </row>
        <row r="222">
          <cell r="A222" t="str">
            <v>54441</v>
          </cell>
          <cell r="B222" t="str">
            <v>IT</v>
          </cell>
          <cell r="C222" t="str">
            <v>30c</v>
          </cell>
          <cell r="D222" t="str">
            <v>Elashmawy</v>
          </cell>
        </row>
        <row r="223">
          <cell r="A223" t="str">
            <v>55935</v>
          </cell>
          <cell r="B223" t="str">
            <v>IT</v>
          </cell>
          <cell r="C223" t="str">
            <v>30c</v>
          </cell>
          <cell r="D223" t="str">
            <v>O'Toole</v>
          </cell>
        </row>
        <row r="224">
          <cell r="A224" t="str">
            <v>55996</v>
          </cell>
          <cell r="B224" t="str">
            <v>IT</v>
          </cell>
          <cell r="C224" t="str">
            <v>30c</v>
          </cell>
          <cell r="D224" t="str">
            <v>St. Martin</v>
          </cell>
        </row>
        <row r="225">
          <cell r="A225" t="str">
            <v>56001</v>
          </cell>
          <cell r="B225" t="str">
            <v>IT</v>
          </cell>
          <cell r="C225">
            <v>0</v>
          </cell>
          <cell r="D225" t="str">
            <v>Blythe</v>
          </cell>
        </row>
        <row r="226">
          <cell r="A226" t="str">
            <v>56004</v>
          </cell>
          <cell r="B226" t="str">
            <v>IT</v>
          </cell>
          <cell r="C226">
            <v>0</v>
          </cell>
          <cell r="D226" t="str">
            <v>VanHousen</v>
          </cell>
        </row>
        <row r="227">
          <cell r="A227" t="str">
            <v>55832</v>
          </cell>
          <cell r="B227" t="str">
            <v>MKTG</v>
          </cell>
          <cell r="C227" t="str">
            <v>30a</v>
          </cell>
          <cell r="D227" t="str">
            <v>Freeland</v>
          </cell>
        </row>
        <row r="228">
          <cell r="A228" t="str">
            <v>55976</v>
          </cell>
          <cell r="B228" t="str">
            <v>MKTG</v>
          </cell>
          <cell r="C228" t="str">
            <v>30a</v>
          </cell>
          <cell r="D228" t="str">
            <v>Styliadis</v>
          </cell>
        </row>
        <row r="229">
          <cell r="A229" t="str">
            <v>55862</v>
          </cell>
          <cell r="B229" t="str">
            <v>MKTG</v>
          </cell>
          <cell r="C229" t="str">
            <v>30a</v>
          </cell>
          <cell r="D229" t="str">
            <v>Drawe</v>
          </cell>
        </row>
        <row r="230">
          <cell r="A230" t="str">
            <v>55864</v>
          </cell>
          <cell r="B230" t="str">
            <v>MKTG</v>
          </cell>
          <cell r="C230" t="str">
            <v>30a</v>
          </cell>
          <cell r="D230" t="str">
            <v>Burcke</v>
          </cell>
        </row>
        <row r="231">
          <cell r="A231" t="str">
            <v>55965</v>
          </cell>
          <cell r="B231" t="str">
            <v>MKTG</v>
          </cell>
          <cell r="C231" t="str">
            <v>30a</v>
          </cell>
          <cell r="D231" t="str">
            <v>Ragusa</v>
          </cell>
        </row>
        <row r="232">
          <cell r="A232" t="str">
            <v>55982</v>
          </cell>
          <cell r="B232" t="str">
            <v>MKTG</v>
          </cell>
          <cell r="C232" t="str">
            <v>30a</v>
          </cell>
          <cell r="D232" t="str">
            <v>Basile</v>
          </cell>
        </row>
        <row r="233">
          <cell r="A233" t="str">
            <v>55989</v>
          </cell>
          <cell r="B233" t="str">
            <v>MKTG</v>
          </cell>
          <cell r="C233" t="str">
            <v>30a</v>
          </cell>
          <cell r="D233" t="str">
            <v>Jaeckel</v>
          </cell>
        </row>
        <row r="234">
          <cell r="A234" t="str">
            <v>55991</v>
          </cell>
          <cell r="B234" t="str">
            <v>MKTG</v>
          </cell>
          <cell r="C234" t="str">
            <v>30a</v>
          </cell>
          <cell r="D234" t="str">
            <v>Boyack</v>
          </cell>
        </row>
        <row r="235">
          <cell r="A235" t="str">
            <v>53230</v>
          </cell>
          <cell r="B235" t="str">
            <v>OPS</v>
          </cell>
          <cell r="C235" t="str">
            <v>30a</v>
          </cell>
          <cell r="D235" t="str">
            <v>Fowler</v>
          </cell>
        </row>
        <row r="236">
          <cell r="A236" t="str">
            <v>53245</v>
          </cell>
          <cell r="B236" t="str">
            <v>OPS</v>
          </cell>
          <cell r="C236" t="str">
            <v>30a</v>
          </cell>
          <cell r="D236" t="str">
            <v>Full</v>
          </cell>
        </row>
        <row r="237">
          <cell r="A237" t="str">
            <v>55960</v>
          </cell>
          <cell r="B237" t="str">
            <v>OPS</v>
          </cell>
          <cell r="C237" t="str">
            <v>30a</v>
          </cell>
          <cell r="D237" t="str">
            <v>Burcke</v>
          </cell>
        </row>
        <row r="238">
          <cell r="A238" t="str">
            <v>55274</v>
          </cell>
          <cell r="B238" t="str">
            <v>OPS</v>
          </cell>
          <cell r="C238" t="str">
            <v>30a</v>
          </cell>
          <cell r="D238" t="str">
            <v>Hawkins</v>
          </cell>
        </row>
        <row r="239">
          <cell r="A239" t="str">
            <v>55998</v>
          </cell>
          <cell r="B239" t="str">
            <v>OPS</v>
          </cell>
          <cell r="C239" t="str">
            <v>30a</v>
          </cell>
          <cell r="D239" t="str">
            <v>Sullivan</v>
          </cell>
        </row>
        <row r="240">
          <cell r="A240" t="str">
            <v>55863</v>
          </cell>
          <cell r="B240" t="str">
            <v>OPS</v>
          </cell>
          <cell r="C240" t="str">
            <v>30a</v>
          </cell>
          <cell r="D240" t="str">
            <v>Duff</v>
          </cell>
        </row>
        <row r="241">
          <cell r="A241" t="str">
            <v>56002</v>
          </cell>
          <cell r="B241" t="str">
            <v>OPS</v>
          </cell>
          <cell r="C241" t="str">
            <v>30a</v>
          </cell>
          <cell r="D241" t="str">
            <v>Mihalakas</v>
          </cell>
        </row>
        <row r="242">
          <cell r="A242" t="str">
            <v>55898</v>
          </cell>
          <cell r="B242" t="str">
            <v>OPS</v>
          </cell>
          <cell r="C242" t="str">
            <v>30a</v>
          </cell>
          <cell r="D242" t="str">
            <v>Sahrle</v>
          </cell>
        </row>
        <row r="243">
          <cell r="A243">
            <v>0</v>
          </cell>
          <cell r="B243" t="str">
            <v>OPS</v>
          </cell>
          <cell r="C243" t="str">
            <v>30a</v>
          </cell>
          <cell r="D243" t="str">
            <v>TBH</v>
          </cell>
        </row>
        <row r="244">
          <cell r="A244" t="str">
            <v>55971</v>
          </cell>
          <cell r="B244" t="str">
            <v>OPS</v>
          </cell>
          <cell r="C244" t="str">
            <v>30a</v>
          </cell>
          <cell r="D244" t="str">
            <v>Mihalakas</v>
          </cell>
        </row>
        <row r="245">
          <cell r="A245" t="str">
            <v>55957</v>
          </cell>
          <cell r="B245" t="str">
            <v>OPS</v>
          </cell>
          <cell r="C245" t="str">
            <v>30a</v>
          </cell>
          <cell r="D245" t="str">
            <v>James</v>
          </cell>
        </row>
        <row r="246">
          <cell r="A246" t="str">
            <v>55986</v>
          </cell>
          <cell r="B246" t="str">
            <v>OPS</v>
          </cell>
          <cell r="C246" t="str">
            <v>30a</v>
          </cell>
          <cell r="D246" t="str">
            <v>Hawkins</v>
          </cell>
        </row>
        <row r="247">
          <cell r="A247" t="str">
            <v>59140</v>
          </cell>
          <cell r="B247" t="str">
            <v>PHARM</v>
          </cell>
          <cell r="C247">
            <v>23</v>
          </cell>
          <cell r="D247" t="str">
            <v>Fall</v>
          </cell>
        </row>
        <row r="248">
          <cell r="A248" t="str">
            <v>54717</v>
          </cell>
          <cell r="B248" t="str">
            <v>PHARM</v>
          </cell>
          <cell r="C248">
            <v>23</v>
          </cell>
          <cell r="D248" t="str">
            <v>Caternolo</v>
          </cell>
        </row>
        <row r="249">
          <cell r="A249">
            <v>0</v>
          </cell>
          <cell r="B249" t="str">
            <v>PHARM</v>
          </cell>
          <cell r="C249">
            <v>23</v>
          </cell>
          <cell r="D249" t="str">
            <v>TBH</v>
          </cell>
        </row>
        <row r="250">
          <cell r="A250">
            <v>0</v>
          </cell>
          <cell r="B250" t="str">
            <v>PHARM</v>
          </cell>
          <cell r="C250">
            <v>23</v>
          </cell>
          <cell r="D250" t="str">
            <v>TBH</v>
          </cell>
        </row>
        <row r="251">
          <cell r="A251" t="str">
            <v>54312</v>
          </cell>
          <cell r="B251" t="str">
            <v>QI</v>
          </cell>
          <cell r="C251" t="str">
            <v>29b</v>
          </cell>
          <cell r="D251" t="str">
            <v>Johnstone</v>
          </cell>
        </row>
        <row r="252">
          <cell r="A252" t="str">
            <v>54317</v>
          </cell>
          <cell r="B252" t="str">
            <v>QI</v>
          </cell>
          <cell r="C252" t="str">
            <v>29b</v>
          </cell>
          <cell r="D252" t="str">
            <v>James</v>
          </cell>
        </row>
        <row r="253">
          <cell r="A253" t="str">
            <v>56003</v>
          </cell>
          <cell r="B253" t="str">
            <v>IT</v>
          </cell>
          <cell r="C253">
            <v>0</v>
          </cell>
          <cell r="D253" t="str">
            <v>James</v>
          </cell>
        </row>
        <row r="254">
          <cell r="A254" t="str">
            <v>55833</v>
          </cell>
          <cell r="B254" t="str">
            <v>QI</v>
          </cell>
          <cell r="C254" t="str">
            <v>29b</v>
          </cell>
          <cell r="D254" t="str">
            <v>Jividen</v>
          </cell>
        </row>
        <row r="255">
          <cell r="A255" t="str">
            <v>55972</v>
          </cell>
          <cell r="B255" t="str">
            <v>QI</v>
          </cell>
          <cell r="C255" t="str">
            <v>29b</v>
          </cell>
          <cell r="D255" t="str">
            <v>Jividen</v>
          </cell>
        </row>
        <row r="256">
          <cell r="A256" t="str">
            <v>55859</v>
          </cell>
          <cell r="B256" t="str">
            <v>QI</v>
          </cell>
          <cell r="C256" t="str">
            <v>29b</v>
          </cell>
          <cell r="D256" t="str">
            <v>Chen</v>
          </cell>
        </row>
        <row r="257">
          <cell r="A257" t="str">
            <v>55886</v>
          </cell>
          <cell r="B257" t="str">
            <v>QI</v>
          </cell>
          <cell r="C257" t="str">
            <v>29b</v>
          </cell>
          <cell r="D257" t="str">
            <v>Rovou</v>
          </cell>
        </row>
        <row r="258">
          <cell r="A258" t="str">
            <v>55892</v>
          </cell>
          <cell r="B258" t="str">
            <v>QI</v>
          </cell>
          <cell r="C258" t="str">
            <v>29b</v>
          </cell>
          <cell r="D258" t="str">
            <v>Smith</v>
          </cell>
        </row>
        <row r="259">
          <cell r="A259" t="str">
            <v>56250</v>
          </cell>
          <cell r="B259" t="str">
            <v>QI</v>
          </cell>
          <cell r="C259" t="str">
            <v>29b</v>
          </cell>
          <cell r="D259" t="str">
            <v>Hirsch</v>
          </cell>
        </row>
        <row r="260">
          <cell r="A260" t="str">
            <v>54715</v>
          </cell>
          <cell r="B260" t="str">
            <v>PHARM</v>
          </cell>
          <cell r="C260" t="str">
            <v>23</v>
          </cell>
          <cell r="D260" t="str">
            <v>McCauley</v>
          </cell>
        </row>
        <row r="261">
          <cell r="A261" t="str">
            <v>54716</v>
          </cell>
          <cell r="B261" t="str">
            <v>PHARM</v>
          </cell>
          <cell r="C261" t="str">
            <v>23</v>
          </cell>
          <cell r="D261" t="str">
            <v>Phillips</v>
          </cell>
        </row>
        <row r="262">
          <cell r="A262" t="str">
            <v>59100</v>
          </cell>
          <cell r="B262" t="str">
            <v>PHARM</v>
          </cell>
          <cell r="C262" t="str">
            <v>23</v>
          </cell>
          <cell r="D262" t="str">
            <v>Malahosky</v>
          </cell>
        </row>
        <row r="263">
          <cell r="A263" t="str">
            <v>59110</v>
          </cell>
          <cell r="B263" t="str">
            <v>PHARM</v>
          </cell>
          <cell r="C263" t="str">
            <v>23</v>
          </cell>
          <cell r="D263" t="str">
            <v>Woodring</v>
          </cell>
        </row>
        <row r="264">
          <cell r="A264" t="str">
            <v>59120</v>
          </cell>
          <cell r="B264" t="str">
            <v>PHARM</v>
          </cell>
          <cell r="C264" t="str">
            <v>23</v>
          </cell>
          <cell r="D264" t="str">
            <v>Lindke</v>
          </cell>
        </row>
        <row r="265">
          <cell r="A265" t="str">
            <v>59121</v>
          </cell>
          <cell r="B265" t="str">
            <v>PHARM</v>
          </cell>
          <cell r="C265" t="str">
            <v>23</v>
          </cell>
          <cell r="D265" t="str">
            <v>Chinnici</v>
          </cell>
        </row>
        <row r="266">
          <cell r="A266" t="str">
            <v>59122</v>
          </cell>
          <cell r="B266" t="str">
            <v>PHARM</v>
          </cell>
          <cell r="C266" t="str">
            <v>23</v>
          </cell>
          <cell r="D266" t="str">
            <v>Dieter</v>
          </cell>
        </row>
        <row r="267">
          <cell r="A267" t="str">
            <v>59123</v>
          </cell>
          <cell r="B267" t="str">
            <v>PHARM</v>
          </cell>
          <cell r="C267" t="str">
            <v>23</v>
          </cell>
          <cell r="D267" t="str">
            <v>Regan</v>
          </cell>
        </row>
        <row r="268">
          <cell r="A268" t="str">
            <v>59124</v>
          </cell>
          <cell r="B268" t="str">
            <v>PHARM</v>
          </cell>
          <cell r="C268" t="str">
            <v>23</v>
          </cell>
          <cell r="D268" t="str">
            <v>Pena</v>
          </cell>
        </row>
        <row r="269">
          <cell r="A269" t="str">
            <v>59125</v>
          </cell>
          <cell r="B269" t="str">
            <v>PHARM</v>
          </cell>
          <cell r="C269" t="str">
            <v>23</v>
          </cell>
          <cell r="D269" t="str">
            <v>Rodriguez</v>
          </cell>
        </row>
        <row r="270">
          <cell r="A270" t="str">
            <v>59129</v>
          </cell>
          <cell r="B270" t="str">
            <v>PHARM</v>
          </cell>
          <cell r="C270" t="str">
            <v>23</v>
          </cell>
          <cell r="D270" t="str">
            <v>Englund</v>
          </cell>
        </row>
        <row r="271">
          <cell r="A271" t="str">
            <v>59133</v>
          </cell>
          <cell r="B271" t="str">
            <v>PHARM</v>
          </cell>
          <cell r="C271" t="str">
            <v>23</v>
          </cell>
          <cell r="D271" t="str">
            <v>Decaro</v>
          </cell>
        </row>
        <row r="272">
          <cell r="A272" t="str">
            <v>59136</v>
          </cell>
          <cell r="B272" t="str">
            <v>PHARM</v>
          </cell>
          <cell r="C272" t="str">
            <v>23</v>
          </cell>
          <cell r="D272" t="str">
            <v>Dolan</v>
          </cell>
        </row>
        <row r="273">
          <cell r="A273" t="str">
            <v>55753</v>
          </cell>
          <cell r="B273" t="str">
            <v>THIN</v>
          </cell>
          <cell r="C273" t="str">
            <v>30a</v>
          </cell>
          <cell r="D273" t="str">
            <v>Guhin</v>
          </cell>
        </row>
        <row r="274">
          <cell r="A274" t="str">
            <v>55777</v>
          </cell>
          <cell r="B274" t="str">
            <v>THIN</v>
          </cell>
          <cell r="C274">
            <v>25</v>
          </cell>
          <cell r="D274" t="str">
            <v>Goodwin</v>
          </cell>
        </row>
        <row r="275">
          <cell r="A275" t="str">
            <v>55778</v>
          </cell>
          <cell r="B275" t="str">
            <v>THIN</v>
          </cell>
          <cell r="C275" t="str">
            <v>29a</v>
          </cell>
          <cell r="D275" t="str">
            <v>Procknal</v>
          </cell>
        </row>
        <row r="276">
          <cell r="A276" t="str">
            <v>55785</v>
          </cell>
          <cell r="B276" t="str">
            <v>THIN</v>
          </cell>
          <cell r="C276">
            <v>12</v>
          </cell>
          <cell r="D276" t="str">
            <v>Jett</v>
          </cell>
        </row>
        <row r="277">
          <cell r="A277" t="str">
            <v>55970</v>
          </cell>
          <cell r="B277" t="str">
            <v>THIN</v>
          </cell>
          <cell r="C277">
            <v>12</v>
          </cell>
          <cell r="D277" t="str">
            <v>Adey</v>
          </cell>
        </row>
        <row r="278">
          <cell r="A278" t="str">
            <v>55955</v>
          </cell>
          <cell r="B278" t="str">
            <v>THIN</v>
          </cell>
          <cell r="C278">
            <v>12</v>
          </cell>
          <cell r="D278" t="str">
            <v>Jett</v>
          </cell>
        </row>
        <row r="279">
          <cell r="A279" t="str">
            <v>55791</v>
          </cell>
          <cell r="B279" t="str">
            <v>THIN</v>
          </cell>
          <cell r="C279">
            <v>25</v>
          </cell>
          <cell r="D279" t="str">
            <v>Cooper</v>
          </cell>
        </row>
        <row r="280">
          <cell r="A280" t="str">
            <v>55796</v>
          </cell>
          <cell r="B280" t="str">
            <v>THIN</v>
          </cell>
          <cell r="C280">
            <v>12</v>
          </cell>
          <cell r="D280" t="str">
            <v>Morrill</v>
          </cell>
        </row>
        <row r="281">
          <cell r="A281" t="str">
            <v>55803</v>
          </cell>
          <cell r="B281" t="str">
            <v>THIN</v>
          </cell>
          <cell r="C281">
            <v>25</v>
          </cell>
          <cell r="D281" t="str">
            <v>Burnell</v>
          </cell>
        </row>
        <row r="282">
          <cell r="A282" t="str">
            <v>55816</v>
          </cell>
          <cell r="B282" t="str">
            <v>THIN</v>
          </cell>
          <cell r="C282" t="str">
            <v>26</v>
          </cell>
          <cell r="D282" t="str">
            <v>Baker</v>
          </cell>
        </row>
        <row r="283">
          <cell r="A283" t="str">
            <v>55865</v>
          </cell>
          <cell r="B283" t="str">
            <v>THIN</v>
          </cell>
          <cell r="C283" t="str">
            <v>30a</v>
          </cell>
          <cell r="D283" t="str">
            <v>Lecker</v>
          </cell>
        </row>
        <row r="284">
          <cell r="A284" t="str">
            <v>55866</v>
          </cell>
          <cell r="B284" t="str">
            <v>THIN</v>
          </cell>
          <cell r="C284">
            <v>26</v>
          </cell>
          <cell r="D284" t="str">
            <v>Elsenheimer</v>
          </cell>
        </row>
        <row r="285">
          <cell r="A285" t="str">
            <v>55868</v>
          </cell>
          <cell r="B285" t="str">
            <v>THIN</v>
          </cell>
          <cell r="C285">
            <v>12</v>
          </cell>
          <cell r="D285" t="str">
            <v>Holt</v>
          </cell>
        </row>
        <row r="286">
          <cell r="A286" t="str">
            <v>55870</v>
          </cell>
          <cell r="B286" t="str">
            <v>THIN</v>
          </cell>
          <cell r="C286" t="str">
            <v>26</v>
          </cell>
          <cell r="D286" t="str">
            <v>Jackson</v>
          </cell>
        </row>
        <row r="287">
          <cell r="A287" t="str">
            <v>55873</v>
          </cell>
          <cell r="B287" t="str">
            <v>THIN</v>
          </cell>
          <cell r="C287">
            <v>12</v>
          </cell>
          <cell r="D287" t="str">
            <v>Brumfield, T</v>
          </cell>
        </row>
        <row r="288">
          <cell r="A288" t="str">
            <v>55891</v>
          </cell>
          <cell r="B288" t="str">
            <v>THIN</v>
          </cell>
          <cell r="C288">
            <v>25</v>
          </cell>
          <cell r="D288" t="str">
            <v>Butler</v>
          </cell>
        </row>
        <row r="289">
          <cell r="A289" t="str">
            <v>55893</v>
          </cell>
          <cell r="B289" t="str">
            <v>THIN</v>
          </cell>
          <cell r="C289">
            <v>25</v>
          </cell>
          <cell r="D289" t="str">
            <v>Nowak</v>
          </cell>
        </row>
        <row r="290">
          <cell r="A290" t="str">
            <v>55911</v>
          </cell>
          <cell r="B290" t="str">
            <v>THIN</v>
          </cell>
          <cell r="C290">
            <v>26</v>
          </cell>
          <cell r="D290" t="str">
            <v>Holmes</v>
          </cell>
        </row>
        <row r="291">
          <cell r="A291" t="str">
            <v>56111</v>
          </cell>
          <cell r="B291" t="str">
            <v>THIN</v>
          </cell>
          <cell r="C291" t="str">
            <v>30a</v>
          </cell>
          <cell r="D291" t="str">
            <v>Zuppelli</v>
          </cell>
        </row>
        <row r="292">
          <cell r="A292" t="str">
            <v>56121</v>
          </cell>
          <cell r="B292" t="str">
            <v>THIN</v>
          </cell>
          <cell r="C292" t="str">
            <v>07</v>
          </cell>
          <cell r="D292" t="str">
            <v>Valenti</v>
          </cell>
        </row>
        <row r="293">
          <cell r="A293" t="str">
            <v>55932</v>
          </cell>
          <cell r="B293" t="str">
            <v>THIN</v>
          </cell>
          <cell r="C293" t="str">
            <v>30a</v>
          </cell>
          <cell r="D293" t="str">
            <v>Hall</v>
          </cell>
        </row>
        <row r="294">
          <cell r="A294" t="str">
            <v>55928</v>
          </cell>
          <cell r="B294" t="str">
            <v>THIN</v>
          </cell>
          <cell r="C294">
            <v>25</v>
          </cell>
          <cell r="D294" t="str">
            <v>Ogden</v>
          </cell>
        </row>
        <row r="295">
          <cell r="A295" t="str">
            <v>55929</v>
          </cell>
          <cell r="B295" t="str">
            <v>THIN</v>
          </cell>
          <cell r="C295">
            <v>25</v>
          </cell>
          <cell r="D295" t="str">
            <v>Sell</v>
          </cell>
        </row>
        <row r="296">
          <cell r="A296" t="str">
            <v>55954</v>
          </cell>
          <cell r="B296" t="str">
            <v>THIN</v>
          </cell>
          <cell r="C296">
            <v>12</v>
          </cell>
          <cell r="D296" t="str">
            <v>Baquero</v>
          </cell>
        </row>
        <row r="297">
          <cell r="A297" t="str">
            <v>55946</v>
          </cell>
          <cell r="B297" t="str">
            <v>THIN</v>
          </cell>
          <cell r="C297">
            <v>12</v>
          </cell>
          <cell r="D297" t="str">
            <v>Muller</v>
          </cell>
        </row>
        <row r="298">
          <cell r="A298" t="str">
            <v>55977</v>
          </cell>
          <cell r="B298" t="str">
            <v>THIN</v>
          </cell>
          <cell r="C298">
            <v>25</v>
          </cell>
          <cell r="D298" t="str">
            <v>Brown</v>
          </cell>
        </row>
        <row r="299">
          <cell r="A299" t="str">
            <v>55994</v>
          </cell>
          <cell r="B299" t="str">
            <v>THIN</v>
          </cell>
          <cell r="C299">
            <v>0</v>
          </cell>
          <cell r="D299" t="str">
            <v>Bell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</row>
        <row r="301">
          <cell r="A301" t="str">
            <v>55867</v>
          </cell>
          <cell r="B301" t="str">
            <v>PHARM</v>
          </cell>
          <cell r="C301">
            <v>0</v>
          </cell>
          <cell r="D301" t="str">
            <v>Kirwan</v>
          </cell>
        </row>
        <row r="302">
          <cell r="A302">
            <v>0</v>
          </cell>
          <cell r="B302" t="str">
            <v>PHARM</v>
          </cell>
          <cell r="C302">
            <v>0</v>
          </cell>
          <cell r="D302" t="str">
            <v>Caternolo</v>
          </cell>
        </row>
        <row r="303">
          <cell r="A303" t="str">
            <v>55823</v>
          </cell>
          <cell r="B303" t="str">
            <v>PHARM</v>
          </cell>
          <cell r="C303">
            <v>0</v>
          </cell>
          <cell r="D303" t="str">
            <v>Cieri</v>
          </cell>
        </row>
        <row r="304">
          <cell r="A304" t="str">
            <v>59134</v>
          </cell>
          <cell r="B304" t="str">
            <v>PHARM</v>
          </cell>
          <cell r="C304">
            <v>0</v>
          </cell>
          <cell r="D304" t="str">
            <v>Fall</v>
          </cell>
        </row>
        <row r="305">
          <cell r="A305">
            <v>0</v>
          </cell>
          <cell r="B305" t="str">
            <v>PHARM</v>
          </cell>
          <cell r="C305">
            <v>0</v>
          </cell>
          <cell r="D305" t="str">
            <v>Johnson</v>
          </cell>
        </row>
        <row r="306">
          <cell r="A306">
            <v>0</v>
          </cell>
          <cell r="B306" t="str">
            <v>PHARM</v>
          </cell>
          <cell r="C306">
            <v>0</v>
          </cell>
          <cell r="D306" t="str">
            <v>Mappus</v>
          </cell>
        </row>
        <row r="307">
          <cell r="A307" t="str">
            <v>55828</v>
          </cell>
          <cell r="B307" t="str">
            <v>PHARM</v>
          </cell>
          <cell r="C307">
            <v>0</v>
          </cell>
          <cell r="D307" t="str">
            <v>Pangrazio</v>
          </cell>
        </row>
        <row r="308">
          <cell r="A308" t="str">
            <v>55869</v>
          </cell>
          <cell r="B308" t="str">
            <v>PHARM</v>
          </cell>
          <cell r="C308">
            <v>0</v>
          </cell>
          <cell r="D308" t="str">
            <v>Patel</v>
          </cell>
        </row>
        <row r="309">
          <cell r="A309" t="str">
            <v>55824</v>
          </cell>
          <cell r="B309" t="str">
            <v>PHARM</v>
          </cell>
          <cell r="C309">
            <v>0</v>
          </cell>
          <cell r="D309" t="str">
            <v>Roberts</v>
          </cell>
        </row>
        <row r="310">
          <cell r="A310">
            <v>0</v>
          </cell>
          <cell r="B310" t="str">
            <v>PHARM</v>
          </cell>
          <cell r="C310">
            <v>0</v>
          </cell>
          <cell r="D310" t="str">
            <v>Shah</v>
          </cell>
        </row>
        <row r="311">
          <cell r="A311" t="str">
            <v>55941</v>
          </cell>
          <cell r="B311" t="str">
            <v>PHARM</v>
          </cell>
          <cell r="C311">
            <v>0</v>
          </cell>
          <cell r="D311" t="str">
            <v>Shaughnessy</v>
          </cell>
        </row>
        <row r="312">
          <cell r="A312" t="str">
            <v>55942</v>
          </cell>
          <cell r="B312" t="str">
            <v>PHARM</v>
          </cell>
          <cell r="C312">
            <v>0</v>
          </cell>
          <cell r="D312" t="str">
            <v>Rashid</v>
          </cell>
        </row>
        <row r="313">
          <cell r="A313">
            <v>0</v>
          </cell>
          <cell r="B313" t="str">
            <v>PHARM</v>
          </cell>
          <cell r="C313">
            <v>0</v>
          </cell>
          <cell r="D313" t="str">
            <v>Wu</v>
          </cell>
        </row>
        <row r="314">
          <cell r="A314" t="str">
            <v>55936</v>
          </cell>
          <cell r="B314" t="str">
            <v>PHARM</v>
          </cell>
          <cell r="C314">
            <v>0</v>
          </cell>
          <cell r="D314" t="str">
            <v>Yonosko</v>
          </cell>
        </row>
        <row r="315">
          <cell r="A315" t="str">
            <v>55951</v>
          </cell>
          <cell r="B315" t="str">
            <v>PHARM</v>
          </cell>
          <cell r="C315">
            <v>0</v>
          </cell>
          <cell r="D315" t="str">
            <v>Kuriyilel</v>
          </cell>
        </row>
        <row r="316">
          <cell r="A316" t="str">
            <v>55967</v>
          </cell>
          <cell r="B316" t="str">
            <v>PHARM</v>
          </cell>
          <cell r="C316">
            <v>0</v>
          </cell>
          <cell r="D316" t="str">
            <v>Forella</v>
          </cell>
        </row>
        <row r="317">
          <cell r="A317">
            <v>0</v>
          </cell>
          <cell r="B317" t="str">
            <v>PHARM</v>
          </cell>
          <cell r="C317">
            <v>0</v>
          </cell>
          <cell r="D317" t="str">
            <v>TBH</v>
          </cell>
        </row>
        <row r="318">
          <cell r="A318">
            <v>0</v>
          </cell>
          <cell r="B318" t="str">
            <v>ACCTG</v>
          </cell>
          <cell r="C318">
            <v>0</v>
          </cell>
          <cell r="D318" t="str">
            <v>Vacancy Factor</v>
          </cell>
        </row>
        <row r="319">
          <cell r="A319">
            <v>0</v>
          </cell>
          <cell r="B319" t="str">
            <v>ACCTG</v>
          </cell>
          <cell r="C319">
            <v>0</v>
          </cell>
          <cell r="D319" t="str">
            <v>Non-SLT Bonus</v>
          </cell>
        </row>
        <row r="320">
          <cell r="A320">
            <v>0</v>
          </cell>
          <cell r="B320" t="str">
            <v>ACCTG</v>
          </cell>
          <cell r="D320" t="str">
            <v>SLT Bonus</v>
          </cell>
        </row>
        <row r="321">
          <cell r="A321">
            <v>0</v>
          </cell>
          <cell r="B321" t="str">
            <v>ACCTG</v>
          </cell>
          <cell r="D321" t="str">
            <v>Provider Incentive</v>
          </cell>
        </row>
        <row r="322">
          <cell r="A322" t="str">
            <v>51080</v>
          </cell>
          <cell r="B322" t="str">
            <v>ACCTG</v>
          </cell>
          <cell r="D322" t="str">
            <v>Bonus</v>
          </cell>
        </row>
        <row r="323">
          <cell r="A323" t="str">
            <v>51000</v>
          </cell>
          <cell r="B323" t="str">
            <v>ACCTG</v>
          </cell>
          <cell r="D323" t="str">
            <v>Provider Incentive</v>
          </cell>
        </row>
        <row r="324">
          <cell r="A324" t="str">
            <v>51050</v>
          </cell>
          <cell r="B324" t="str">
            <v>ACCTG</v>
          </cell>
          <cell r="D324" t="str">
            <v>Disability</v>
          </cell>
        </row>
        <row r="325">
          <cell r="A325" t="str">
            <v>51060</v>
          </cell>
          <cell r="B325" t="str">
            <v>ACCTG</v>
          </cell>
          <cell r="D325" t="str">
            <v>PTO</v>
          </cell>
        </row>
        <row r="326">
          <cell r="A326" t="str">
            <v>59999</v>
          </cell>
          <cell r="B326" t="str">
            <v>ACCTG</v>
          </cell>
          <cell r="D326" t="str">
            <v>Allocation</v>
          </cell>
        </row>
        <row r="327">
          <cell r="A327" t="str">
            <v>51060</v>
          </cell>
          <cell r="B327" t="str">
            <v>ACCTG</v>
          </cell>
          <cell r="D327" t="str">
            <v>OFFSET</v>
          </cell>
        </row>
        <row r="328">
          <cell r="A328" t="str">
            <v>99200</v>
          </cell>
          <cell r="B328" t="str">
            <v>ACCTG</v>
          </cell>
          <cell r="D328" t="str">
            <v>CHARGEOUT</v>
          </cell>
        </row>
        <row r="329">
          <cell r="B329" t="str">
            <v>ACCTG</v>
          </cell>
          <cell r="D329" t="str">
            <v>OFFSET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troduction"/>
      <sheetName val="2. Environment Assessment"/>
      <sheetName val="3a. Prioritization Criteria"/>
      <sheetName val="Scoring_Calc"/>
      <sheetName val="3b. Capex Prioritization"/>
      <sheetName val="Rank_Order"/>
      <sheetName val="4. Prioritized Project List"/>
      <sheetName val="2x2 Grid Output"/>
      <sheetName val="5. Opex Wor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JE"/>
      <sheetName val="Rept"/>
      <sheetName val="Monroe"/>
      <sheetName val="Elm St"/>
      <sheetName val="Buell"/>
      <sheetName val="Delevan"/>
    </sheetNames>
    <sheetDataSet>
      <sheetData sheetId="0"/>
      <sheetData sheetId="1"/>
      <sheetData sheetId="2"/>
      <sheetData sheetId="3"/>
      <sheetData sheetId="4"/>
      <sheetData sheetId="5">
        <row r="9">
          <cell r="A9">
            <v>40756</v>
          </cell>
          <cell r="C9">
            <v>1200</v>
          </cell>
          <cell r="E9">
            <v>1200</v>
          </cell>
          <cell r="G9">
            <v>0</v>
          </cell>
          <cell r="I9">
            <v>0</v>
          </cell>
          <cell r="O9">
            <v>0</v>
          </cell>
          <cell r="Q9">
            <v>0</v>
          </cell>
          <cell r="W9">
            <v>0</v>
          </cell>
          <cell r="Y9">
            <v>0</v>
          </cell>
          <cell r="AE9">
            <v>0</v>
          </cell>
          <cell r="AG9">
            <v>0</v>
          </cell>
          <cell r="AI9">
            <v>1200</v>
          </cell>
          <cell r="AK9">
            <v>1200</v>
          </cell>
          <cell r="AM9">
            <v>0</v>
          </cell>
          <cell r="AO9">
            <v>0</v>
          </cell>
        </row>
        <row r="10">
          <cell r="A10">
            <v>40787</v>
          </cell>
          <cell r="C10">
            <v>1200</v>
          </cell>
          <cell r="E10">
            <v>1200</v>
          </cell>
          <cell r="G10">
            <v>0</v>
          </cell>
          <cell r="I10">
            <v>0</v>
          </cell>
          <cell r="O10">
            <v>0</v>
          </cell>
          <cell r="Q10">
            <v>0</v>
          </cell>
          <cell r="W10">
            <v>0</v>
          </cell>
          <cell r="Y10">
            <v>0</v>
          </cell>
          <cell r="AE10">
            <v>0</v>
          </cell>
          <cell r="AG10">
            <v>0</v>
          </cell>
          <cell r="AI10">
            <v>1200</v>
          </cell>
          <cell r="AK10">
            <v>1200</v>
          </cell>
          <cell r="AM10">
            <v>0</v>
          </cell>
          <cell r="AO10">
            <v>0</v>
          </cell>
        </row>
        <row r="11">
          <cell r="A11">
            <v>40817</v>
          </cell>
          <cell r="C11">
            <v>1200</v>
          </cell>
          <cell r="E11">
            <v>1200</v>
          </cell>
          <cell r="G11">
            <v>0</v>
          </cell>
          <cell r="I11">
            <v>0</v>
          </cell>
          <cell r="O11">
            <v>0</v>
          </cell>
          <cell r="Q11">
            <v>0</v>
          </cell>
          <cell r="W11">
            <v>0</v>
          </cell>
          <cell r="Y11">
            <v>0</v>
          </cell>
          <cell r="AE11">
            <v>0</v>
          </cell>
          <cell r="AG11">
            <v>0</v>
          </cell>
          <cell r="AI11">
            <v>1200</v>
          </cell>
          <cell r="AK11">
            <v>1200</v>
          </cell>
          <cell r="AM11">
            <v>0</v>
          </cell>
          <cell r="AO11">
            <v>0</v>
          </cell>
        </row>
        <row r="12">
          <cell r="A12">
            <v>40848</v>
          </cell>
          <cell r="C12">
            <v>1200</v>
          </cell>
          <cell r="E12">
            <v>1200</v>
          </cell>
          <cell r="G12">
            <v>0</v>
          </cell>
          <cell r="I12">
            <v>0</v>
          </cell>
          <cell r="O12">
            <v>0</v>
          </cell>
          <cell r="Q12">
            <v>0</v>
          </cell>
          <cell r="W12">
            <v>0</v>
          </cell>
          <cell r="Y12">
            <v>0</v>
          </cell>
          <cell r="AE12">
            <v>0</v>
          </cell>
          <cell r="AG12">
            <v>0</v>
          </cell>
          <cell r="AI12">
            <v>1200</v>
          </cell>
          <cell r="AK12">
            <v>1200</v>
          </cell>
          <cell r="AM12">
            <v>0</v>
          </cell>
          <cell r="AO12">
            <v>0</v>
          </cell>
        </row>
        <row r="13">
          <cell r="A13">
            <v>40878</v>
          </cell>
          <cell r="C13">
            <v>1200</v>
          </cell>
          <cell r="E13">
            <v>1200</v>
          </cell>
          <cell r="G13">
            <v>0</v>
          </cell>
          <cell r="I13">
            <v>0</v>
          </cell>
          <cell r="O13">
            <v>0</v>
          </cell>
          <cell r="Q13">
            <v>0</v>
          </cell>
          <cell r="W13">
            <v>0</v>
          </cell>
          <cell r="Y13">
            <v>0</v>
          </cell>
          <cell r="AE13">
            <v>0</v>
          </cell>
          <cell r="AG13">
            <v>0</v>
          </cell>
          <cell r="AI13">
            <v>1200</v>
          </cell>
          <cell r="AK13">
            <v>1200</v>
          </cell>
          <cell r="AM13">
            <v>0</v>
          </cell>
          <cell r="AO13">
            <v>0</v>
          </cell>
        </row>
        <row r="14">
          <cell r="A14">
            <v>40909</v>
          </cell>
          <cell r="C14">
            <v>1200</v>
          </cell>
          <cell r="E14">
            <v>1200</v>
          </cell>
          <cell r="G14">
            <v>0</v>
          </cell>
          <cell r="I14">
            <v>0</v>
          </cell>
          <cell r="O14">
            <v>0</v>
          </cell>
          <cell r="Q14">
            <v>0</v>
          </cell>
          <cell r="W14">
            <v>0</v>
          </cell>
          <cell r="Y14">
            <v>0</v>
          </cell>
          <cell r="AE14">
            <v>0</v>
          </cell>
          <cell r="AG14">
            <v>0</v>
          </cell>
          <cell r="AI14">
            <v>1200</v>
          </cell>
          <cell r="AK14">
            <v>1200</v>
          </cell>
          <cell r="AM14">
            <v>0</v>
          </cell>
          <cell r="AO14">
            <v>0</v>
          </cell>
        </row>
        <row r="15">
          <cell r="A15">
            <v>40940</v>
          </cell>
          <cell r="C15">
            <v>1200</v>
          </cell>
          <cell r="E15">
            <v>1200</v>
          </cell>
          <cell r="G15">
            <v>0</v>
          </cell>
          <cell r="I15">
            <v>0</v>
          </cell>
          <cell r="O15">
            <v>0</v>
          </cell>
          <cell r="Q15">
            <v>0</v>
          </cell>
          <cell r="W15">
            <v>0</v>
          </cell>
          <cell r="Y15">
            <v>0</v>
          </cell>
          <cell r="AE15">
            <v>0</v>
          </cell>
          <cell r="AG15">
            <v>0</v>
          </cell>
          <cell r="AI15">
            <v>1200</v>
          </cell>
          <cell r="AK15">
            <v>1200</v>
          </cell>
          <cell r="AM15">
            <v>0</v>
          </cell>
          <cell r="AO15">
            <v>0</v>
          </cell>
        </row>
        <row r="16">
          <cell r="A16">
            <v>40969</v>
          </cell>
          <cell r="C16">
            <v>1200</v>
          </cell>
          <cell r="E16">
            <v>1200</v>
          </cell>
          <cell r="G16">
            <v>0</v>
          </cell>
          <cell r="I16">
            <v>0</v>
          </cell>
          <cell r="O16">
            <v>0</v>
          </cell>
          <cell r="Q16">
            <v>0</v>
          </cell>
          <cell r="W16">
            <v>0</v>
          </cell>
          <cell r="Y16">
            <v>0</v>
          </cell>
          <cell r="AE16">
            <v>0</v>
          </cell>
          <cell r="AG16">
            <v>0</v>
          </cell>
          <cell r="AI16">
            <v>1200</v>
          </cell>
          <cell r="AK16">
            <v>1200</v>
          </cell>
          <cell r="AM16">
            <v>0</v>
          </cell>
          <cell r="AO16">
            <v>0</v>
          </cell>
        </row>
        <row r="17">
          <cell r="A17">
            <v>41000</v>
          </cell>
          <cell r="C17">
            <v>1200</v>
          </cell>
          <cell r="E17">
            <v>1200</v>
          </cell>
          <cell r="G17">
            <v>0</v>
          </cell>
          <cell r="I17">
            <v>0</v>
          </cell>
          <cell r="O17">
            <v>0</v>
          </cell>
          <cell r="Q17">
            <v>0</v>
          </cell>
          <cell r="W17">
            <v>0</v>
          </cell>
          <cell r="Y17">
            <v>0</v>
          </cell>
          <cell r="AE17">
            <v>0</v>
          </cell>
          <cell r="AG17">
            <v>0</v>
          </cell>
          <cell r="AI17">
            <v>1200</v>
          </cell>
          <cell r="AK17">
            <v>1200</v>
          </cell>
          <cell r="AM17">
            <v>0</v>
          </cell>
          <cell r="AO17">
            <v>0</v>
          </cell>
        </row>
        <row r="18">
          <cell r="A18">
            <v>41030</v>
          </cell>
          <cell r="C18">
            <v>1200</v>
          </cell>
          <cell r="E18">
            <v>1200</v>
          </cell>
          <cell r="G18">
            <v>0</v>
          </cell>
          <cell r="I18">
            <v>0</v>
          </cell>
          <cell r="O18">
            <v>0</v>
          </cell>
          <cell r="Q18">
            <v>0</v>
          </cell>
          <cell r="W18">
            <v>0</v>
          </cell>
          <cell r="Y18">
            <v>0</v>
          </cell>
          <cell r="AE18">
            <v>0</v>
          </cell>
          <cell r="AG18">
            <v>0</v>
          </cell>
          <cell r="AI18">
            <v>1200</v>
          </cell>
          <cell r="AK18">
            <v>1200</v>
          </cell>
          <cell r="AM18">
            <v>0</v>
          </cell>
          <cell r="AO18">
            <v>0</v>
          </cell>
        </row>
        <row r="19">
          <cell r="A19">
            <v>41061</v>
          </cell>
          <cell r="C19">
            <v>1200</v>
          </cell>
          <cell r="E19">
            <v>1200</v>
          </cell>
          <cell r="G19">
            <v>0</v>
          </cell>
          <cell r="I19">
            <v>0</v>
          </cell>
          <cell r="O19">
            <v>0</v>
          </cell>
          <cell r="Q19">
            <v>0</v>
          </cell>
          <cell r="W19">
            <v>0</v>
          </cell>
          <cell r="Y19">
            <v>0</v>
          </cell>
          <cell r="AE19">
            <v>0</v>
          </cell>
          <cell r="AG19">
            <v>0</v>
          </cell>
          <cell r="AI19">
            <v>1200</v>
          </cell>
          <cell r="AK19">
            <v>1200</v>
          </cell>
          <cell r="AM19">
            <v>0</v>
          </cell>
          <cell r="AO19">
            <v>0</v>
          </cell>
        </row>
        <row r="20">
          <cell r="A20">
            <v>41091</v>
          </cell>
          <cell r="C20">
            <v>1200</v>
          </cell>
          <cell r="E20">
            <v>1200</v>
          </cell>
          <cell r="G20">
            <v>0</v>
          </cell>
          <cell r="I20">
            <v>0</v>
          </cell>
          <cell r="O20">
            <v>0</v>
          </cell>
          <cell r="Q20">
            <v>0</v>
          </cell>
          <cell r="W20">
            <v>0</v>
          </cell>
          <cell r="Y20">
            <v>0</v>
          </cell>
          <cell r="AE20">
            <v>0</v>
          </cell>
          <cell r="AG20">
            <v>0</v>
          </cell>
          <cell r="AI20">
            <v>1200</v>
          </cell>
          <cell r="AK20">
            <v>1200</v>
          </cell>
          <cell r="AM20">
            <v>0</v>
          </cell>
          <cell r="AO20">
            <v>0</v>
          </cell>
        </row>
        <row r="21">
          <cell r="A21">
            <v>41122</v>
          </cell>
          <cell r="C21">
            <v>1200</v>
          </cell>
          <cell r="E21">
            <v>1200</v>
          </cell>
          <cell r="G21">
            <v>0</v>
          </cell>
          <cell r="I21">
            <v>0</v>
          </cell>
          <cell r="O21">
            <v>0</v>
          </cell>
          <cell r="Q21">
            <v>0</v>
          </cell>
          <cell r="W21">
            <v>0</v>
          </cell>
          <cell r="Y21">
            <v>0</v>
          </cell>
          <cell r="AE21">
            <v>0</v>
          </cell>
          <cell r="AG21">
            <v>0</v>
          </cell>
          <cell r="AI21">
            <v>1200</v>
          </cell>
          <cell r="AK21">
            <v>1200</v>
          </cell>
          <cell r="AM21">
            <v>0</v>
          </cell>
          <cell r="AO21">
            <v>0</v>
          </cell>
        </row>
        <row r="22">
          <cell r="A22">
            <v>41153</v>
          </cell>
          <cell r="C22">
            <v>1200</v>
          </cell>
          <cell r="E22">
            <v>1200</v>
          </cell>
          <cell r="G22">
            <v>0</v>
          </cell>
          <cell r="I22">
            <v>0</v>
          </cell>
          <cell r="O22">
            <v>0</v>
          </cell>
          <cell r="Q22">
            <v>0</v>
          </cell>
          <cell r="W22">
            <v>0</v>
          </cell>
          <cell r="Y22">
            <v>0</v>
          </cell>
          <cell r="AE22">
            <v>0</v>
          </cell>
          <cell r="AG22">
            <v>0</v>
          </cell>
          <cell r="AI22">
            <v>1200</v>
          </cell>
          <cell r="AK22">
            <v>1200</v>
          </cell>
          <cell r="AM22">
            <v>0</v>
          </cell>
          <cell r="AO22">
            <v>0</v>
          </cell>
        </row>
        <row r="23">
          <cell r="A23">
            <v>41183</v>
          </cell>
          <cell r="C23">
            <v>1200</v>
          </cell>
          <cell r="E23">
            <v>1200</v>
          </cell>
          <cell r="G23">
            <v>0</v>
          </cell>
          <cell r="I23">
            <v>0</v>
          </cell>
          <cell r="O23">
            <v>0</v>
          </cell>
          <cell r="Q23">
            <v>0</v>
          </cell>
          <cell r="W23">
            <v>0</v>
          </cell>
          <cell r="Y23">
            <v>0</v>
          </cell>
          <cell r="AE23">
            <v>0</v>
          </cell>
          <cell r="AG23">
            <v>0</v>
          </cell>
          <cell r="AI23">
            <v>1200</v>
          </cell>
          <cell r="AK23">
            <v>1200</v>
          </cell>
          <cell r="AM23">
            <v>0</v>
          </cell>
          <cell r="AO23">
            <v>0</v>
          </cell>
        </row>
        <row r="24">
          <cell r="A24">
            <v>41214</v>
          </cell>
          <cell r="C24">
            <v>1200</v>
          </cell>
          <cell r="E24">
            <v>1200</v>
          </cell>
          <cell r="G24">
            <v>0</v>
          </cell>
          <cell r="I24">
            <v>0</v>
          </cell>
          <cell r="O24">
            <v>0</v>
          </cell>
          <cell r="Q24">
            <v>0</v>
          </cell>
          <cell r="W24">
            <v>0</v>
          </cell>
          <cell r="Y24">
            <v>0</v>
          </cell>
          <cell r="AE24">
            <v>0</v>
          </cell>
          <cell r="AG24">
            <v>0</v>
          </cell>
          <cell r="AI24">
            <v>1200</v>
          </cell>
          <cell r="AK24">
            <v>1200</v>
          </cell>
          <cell r="AM24">
            <v>0</v>
          </cell>
          <cell r="AO24">
            <v>0</v>
          </cell>
        </row>
        <row r="25">
          <cell r="A25">
            <v>41244</v>
          </cell>
          <cell r="C25">
            <v>1200</v>
          </cell>
          <cell r="E25">
            <v>1200</v>
          </cell>
          <cell r="G25">
            <v>0</v>
          </cell>
          <cell r="I25">
            <v>0</v>
          </cell>
          <cell r="O25">
            <v>0</v>
          </cell>
          <cell r="Q25">
            <v>0</v>
          </cell>
          <cell r="W25">
            <v>0</v>
          </cell>
          <cell r="Y25">
            <v>0</v>
          </cell>
          <cell r="AE25">
            <v>0</v>
          </cell>
          <cell r="AG25">
            <v>0</v>
          </cell>
          <cell r="AI25">
            <v>1200</v>
          </cell>
          <cell r="AK25">
            <v>1200</v>
          </cell>
          <cell r="AM25">
            <v>0</v>
          </cell>
          <cell r="AO25">
            <v>0</v>
          </cell>
        </row>
        <row r="26">
          <cell r="A26">
            <v>41275</v>
          </cell>
          <cell r="C26">
            <v>1200</v>
          </cell>
          <cell r="E26">
            <v>1200</v>
          </cell>
          <cell r="G26">
            <v>0</v>
          </cell>
          <cell r="I26">
            <v>0</v>
          </cell>
          <cell r="O26">
            <v>0</v>
          </cell>
          <cell r="Q26">
            <v>0</v>
          </cell>
          <cell r="W26">
            <v>0</v>
          </cell>
          <cell r="Y26">
            <v>0</v>
          </cell>
          <cell r="AE26">
            <v>0</v>
          </cell>
          <cell r="AG26">
            <v>0</v>
          </cell>
          <cell r="AI26">
            <v>1200</v>
          </cell>
          <cell r="AK26">
            <v>1200</v>
          </cell>
          <cell r="AM26">
            <v>0</v>
          </cell>
          <cell r="AO26">
            <v>0</v>
          </cell>
        </row>
        <row r="27">
          <cell r="A27">
            <v>41306</v>
          </cell>
          <cell r="C27">
            <v>1200</v>
          </cell>
          <cell r="E27">
            <v>1200</v>
          </cell>
          <cell r="G27">
            <v>0</v>
          </cell>
          <cell r="I27">
            <v>0</v>
          </cell>
          <cell r="O27">
            <v>0</v>
          </cell>
          <cell r="Q27">
            <v>0</v>
          </cell>
          <cell r="W27">
            <v>0</v>
          </cell>
          <cell r="Y27">
            <v>0</v>
          </cell>
          <cell r="AE27">
            <v>0</v>
          </cell>
          <cell r="AG27">
            <v>0</v>
          </cell>
          <cell r="AI27">
            <v>1200</v>
          </cell>
          <cell r="AK27">
            <v>1200</v>
          </cell>
          <cell r="AM27">
            <v>0</v>
          </cell>
          <cell r="AO27">
            <v>0</v>
          </cell>
        </row>
        <row r="28">
          <cell r="A28">
            <v>41334</v>
          </cell>
          <cell r="C28">
            <v>1200</v>
          </cell>
          <cell r="E28">
            <v>1200</v>
          </cell>
          <cell r="G28">
            <v>0</v>
          </cell>
          <cell r="I28">
            <v>0</v>
          </cell>
          <cell r="O28">
            <v>0</v>
          </cell>
          <cell r="Q28">
            <v>0</v>
          </cell>
          <cell r="W28">
            <v>0</v>
          </cell>
          <cell r="Y28">
            <v>0</v>
          </cell>
          <cell r="AE28">
            <v>0</v>
          </cell>
          <cell r="AG28">
            <v>0</v>
          </cell>
          <cell r="AI28">
            <v>1200</v>
          </cell>
          <cell r="AK28">
            <v>1200</v>
          </cell>
          <cell r="AM28">
            <v>0</v>
          </cell>
          <cell r="AO28">
            <v>0</v>
          </cell>
        </row>
        <row r="29">
          <cell r="A29">
            <v>41365</v>
          </cell>
          <cell r="C29">
            <v>1200</v>
          </cell>
          <cell r="E29">
            <v>1200</v>
          </cell>
          <cell r="G29">
            <v>0</v>
          </cell>
          <cell r="I29">
            <v>0</v>
          </cell>
          <cell r="O29">
            <v>0</v>
          </cell>
          <cell r="Q29">
            <v>0</v>
          </cell>
          <cell r="W29">
            <v>0</v>
          </cell>
          <cell r="Y29">
            <v>0</v>
          </cell>
          <cell r="AE29">
            <v>0</v>
          </cell>
          <cell r="AG29">
            <v>0</v>
          </cell>
          <cell r="AI29">
            <v>1200</v>
          </cell>
          <cell r="AK29">
            <v>1200</v>
          </cell>
          <cell r="AM29">
            <v>0</v>
          </cell>
          <cell r="AO29">
            <v>0</v>
          </cell>
        </row>
        <row r="30">
          <cell r="A30">
            <v>41395</v>
          </cell>
          <cell r="C30">
            <v>1200</v>
          </cell>
          <cell r="E30">
            <v>1200</v>
          </cell>
          <cell r="G30">
            <v>0</v>
          </cell>
          <cell r="I30">
            <v>0</v>
          </cell>
          <cell r="O30">
            <v>0</v>
          </cell>
          <cell r="Q30">
            <v>0</v>
          </cell>
          <cell r="W30">
            <v>0</v>
          </cell>
          <cell r="Y30">
            <v>0</v>
          </cell>
          <cell r="AE30">
            <v>0</v>
          </cell>
          <cell r="AG30">
            <v>0</v>
          </cell>
          <cell r="AI30">
            <v>1200</v>
          </cell>
          <cell r="AK30">
            <v>1200</v>
          </cell>
          <cell r="AM30">
            <v>0</v>
          </cell>
          <cell r="AO30">
            <v>0</v>
          </cell>
        </row>
        <row r="31">
          <cell r="A31">
            <v>41426</v>
          </cell>
          <cell r="C31">
            <v>1200</v>
          </cell>
          <cell r="E31">
            <v>1200</v>
          </cell>
          <cell r="G31">
            <v>0</v>
          </cell>
          <cell r="I31">
            <v>0</v>
          </cell>
          <cell r="O31">
            <v>0</v>
          </cell>
          <cell r="Q31">
            <v>0</v>
          </cell>
          <cell r="W31">
            <v>0</v>
          </cell>
          <cell r="Y31">
            <v>0</v>
          </cell>
          <cell r="AE31">
            <v>0</v>
          </cell>
          <cell r="AG31">
            <v>0</v>
          </cell>
          <cell r="AI31">
            <v>1200</v>
          </cell>
          <cell r="AK31">
            <v>1200</v>
          </cell>
          <cell r="AM31">
            <v>0</v>
          </cell>
          <cell r="AO31">
            <v>0</v>
          </cell>
        </row>
        <row r="32">
          <cell r="A32">
            <v>41456</v>
          </cell>
          <cell r="C32">
            <v>1200</v>
          </cell>
          <cell r="E32">
            <v>1200</v>
          </cell>
          <cell r="G32">
            <v>0</v>
          </cell>
          <cell r="I32">
            <v>0</v>
          </cell>
          <cell r="O32">
            <v>0</v>
          </cell>
          <cell r="Q32">
            <v>0</v>
          </cell>
          <cell r="W32">
            <v>0</v>
          </cell>
          <cell r="Y32">
            <v>0</v>
          </cell>
          <cell r="AE32">
            <v>0</v>
          </cell>
          <cell r="AG32">
            <v>0</v>
          </cell>
          <cell r="AI32">
            <v>1200</v>
          </cell>
          <cell r="AK32">
            <v>1200</v>
          </cell>
          <cell r="AM32">
            <v>0</v>
          </cell>
          <cell r="AO32">
            <v>0</v>
          </cell>
        </row>
        <row r="33">
          <cell r="A33">
            <v>41487</v>
          </cell>
          <cell r="G33">
            <v>0</v>
          </cell>
          <cell r="I33">
            <v>0</v>
          </cell>
          <cell r="K33">
            <v>1730</v>
          </cell>
          <cell r="M33">
            <v>1773.61</v>
          </cell>
          <cell r="O33">
            <v>-43.6099999999999</v>
          </cell>
          <cell r="Q33">
            <v>-43.6099999999999</v>
          </cell>
          <cell r="W33">
            <v>0</v>
          </cell>
          <cell r="Y33">
            <v>0</v>
          </cell>
          <cell r="AE33">
            <v>0</v>
          </cell>
          <cell r="AG33">
            <v>0</v>
          </cell>
          <cell r="AI33">
            <v>1730</v>
          </cell>
          <cell r="AK33">
            <v>1773.61</v>
          </cell>
          <cell r="AM33">
            <v>-43.6099999999999</v>
          </cell>
          <cell r="AO33">
            <v>-43.6099999999999</v>
          </cell>
        </row>
        <row r="34">
          <cell r="A34">
            <v>41518</v>
          </cell>
          <cell r="G34">
            <v>0</v>
          </cell>
          <cell r="I34">
            <v>0</v>
          </cell>
          <cell r="K34">
            <v>1730</v>
          </cell>
          <cell r="M34">
            <v>1773.61</v>
          </cell>
          <cell r="O34">
            <v>-43.6099999999999</v>
          </cell>
          <cell r="Q34">
            <v>-87.2199999999998</v>
          </cell>
          <cell r="W34">
            <v>0</v>
          </cell>
          <cell r="Y34">
            <v>0</v>
          </cell>
          <cell r="AE34">
            <v>0</v>
          </cell>
          <cell r="AG34">
            <v>0</v>
          </cell>
          <cell r="AI34">
            <v>1730</v>
          </cell>
          <cell r="AK34">
            <v>1773.61</v>
          </cell>
          <cell r="AM34">
            <v>-43.6099999999999</v>
          </cell>
          <cell r="AO34">
            <v>-87.2199999999998</v>
          </cell>
        </row>
        <row r="35">
          <cell r="A35">
            <v>41548</v>
          </cell>
          <cell r="G35">
            <v>0</v>
          </cell>
          <cell r="I35">
            <v>0</v>
          </cell>
          <cell r="K35">
            <v>1730</v>
          </cell>
          <cell r="M35">
            <v>1773.61</v>
          </cell>
          <cell r="O35">
            <v>-43.6099999999999</v>
          </cell>
          <cell r="Q35">
            <v>-130.8299999999997</v>
          </cell>
          <cell r="W35">
            <v>0</v>
          </cell>
          <cell r="Y35">
            <v>0</v>
          </cell>
          <cell r="AE35">
            <v>0</v>
          </cell>
          <cell r="AG35">
            <v>0</v>
          </cell>
          <cell r="AI35">
            <v>1730</v>
          </cell>
          <cell r="AK35">
            <v>1773.61</v>
          </cell>
          <cell r="AM35">
            <v>-43.6099999999999</v>
          </cell>
          <cell r="AO35">
            <v>-130.8299999999997</v>
          </cell>
        </row>
        <row r="36">
          <cell r="A36">
            <v>41579</v>
          </cell>
          <cell r="G36">
            <v>0</v>
          </cell>
          <cell r="I36">
            <v>0</v>
          </cell>
          <cell r="K36">
            <v>1730</v>
          </cell>
          <cell r="M36">
            <v>1773.61</v>
          </cell>
          <cell r="O36">
            <v>-43.6099999999999</v>
          </cell>
          <cell r="Q36">
            <v>-174.4399999999996</v>
          </cell>
          <cell r="W36">
            <v>0</v>
          </cell>
          <cell r="Y36">
            <v>0</v>
          </cell>
          <cell r="AE36">
            <v>0</v>
          </cell>
          <cell r="AG36">
            <v>0</v>
          </cell>
          <cell r="AI36">
            <v>1730</v>
          </cell>
          <cell r="AK36">
            <v>1773.61</v>
          </cell>
          <cell r="AM36">
            <v>-43.6099999999999</v>
          </cell>
          <cell r="AO36">
            <v>-174.4399999999996</v>
          </cell>
        </row>
        <row r="37">
          <cell r="A37">
            <v>41609</v>
          </cell>
          <cell r="G37">
            <v>0</v>
          </cell>
          <cell r="I37">
            <v>0</v>
          </cell>
          <cell r="K37">
            <v>1730</v>
          </cell>
          <cell r="M37">
            <v>1773.61</v>
          </cell>
          <cell r="O37">
            <v>-43.6099999999999</v>
          </cell>
          <cell r="Q37">
            <v>-218.0499999999995</v>
          </cell>
          <cell r="W37">
            <v>0</v>
          </cell>
          <cell r="Y37">
            <v>0</v>
          </cell>
          <cell r="AE37">
            <v>0</v>
          </cell>
          <cell r="AG37">
            <v>0</v>
          </cell>
          <cell r="AI37">
            <v>1730</v>
          </cell>
          <cell r="AK37">
            <v>1773.61</v>
          </cell>
          <cell r="AM37">
            <v>-43.6099999999999</v>
          </cell>
          <cell r="AO37">
            <v>-218.0499999999995</v>
          </cell>
        </row>
        <row r="38">
          <cell r="A38">
            <v>41640</v>
          </cell>
          <cell r="G38">
            <v>0</v>
          </cell>
          <cell r="I38">
            <v>0</v>
          </cell>
          <cell r="K38">
            <v>1730</v>
          </cell>
          <cell r="M38">
            <v>1773.61</v>
          </cell>
          <cell r="O38">
            <v>-43.6099999999999</v>
          </cell>
          <cell r="Q38">
            <v>-261.6599999999994</v>
          </cell>
          <cell r="W38">
            <v>0</v>
          </cell>
          <cell r="Y38">
            <v>0</v>
          </cell>
          <cell r="AE38">
            <v>0</v>
          </cell>
          <cell r="AG38">
            <v>0</v>
          </cell>
          <cell r="AI38">
            <v>1730</v>
          </cell>
          <cell r="AK38">
            <v>1773.61</v>
          </cell>
          <cell r="AM38">
            <v>-43.6099999999999</v>
          </cell>
          <cell r="AO38">
            <v>-261.6599999999994</v>
          </cell>
        </row>
        <row r="39">
          <cell r="A39">
            <v>41671</v>
          </cell>
          <cell r="G39">
            <v>0</v>
          </cell>
          <cell r="I39">
            <v>0</v>
          </cell>
          <cell r="K39">
            <v>1730</v>
          </cell>
          <cell r="M39">
            <v>1773.61</v>
          </cell>
          <cell r="O39">
            <v>-43.6099999999999</v>
          </cell>
          <cell r="Q39">
            <v>-305.2699999999993</v>
          </cell>
          <cell r="W39">
            <v>0</v>
          </cell>
          <cell r="Y39">
            <v>0</v>
          </cell>
          <cell r="AE39">
            <v>0</v>
          </cell>
          <cell r="AG39">
            <v>0</v>
          </cell>
          <cell r="AI39">
            <v>1730</v>
          </cell>
          <cell r="AK39">
            <v>1773.61</v>
          </cell>
          <cell r="AM39">
            <v>-43.6099999999999</v>
          </cell>
          <cell r="AO39">
            <v>-305.2699999999993</v>
          </cell>
        </row>
        <row r="40">
          <cell r="A40">
            <v>41699</v>
          </cell>
          <cell r="G40">
            <v>0</v>
          </cell>
          <cell r="I40">
            <v>0</v>
          </cell>
          <cell r="K40">
            <v>1730</v>
          </cell>
          <cell r="M40">
            <v>1773.61</v>
          </cell>
          <cell r="O40">
            <v>-43.6099999999999</v>
          </cell>
          <cell r="Q40">
            <v>-348.8799999999992</v>
          </cell>
          <cell r="W40">
            <v>0</v>
          </cell>
          <cell r="Y40">
            <v>0</v>
          </cell>
          <cell r="AE40">
            <v>0</v>
          </cell>
          <cell r="AG40">
            <v>0</v>
          </cell>
          <cell r="AI40">
            <v>1730</v>
          </cell>
          <cell r="AK40">
            <v>1773.61</v>
          </cell>
          <cell r="AM40">
            <v>-43.6099999999999</v>
          </cell>
          <cell r="AO40">
            <v>-348.8799999999992</v>
          </cell>
        </row>
        <row r="41">
          <cell r="A41">
            <v>41730</v>
          </cell>
          <cell r="G41">
            <v>0</v>
          </cell>
          <cell r="I41">
            <v>0</v>
          </cell>
          <cell r="K41">
            <v>1730</v>
          </cell>
          <cell r="M41">
            <v>1773.61</v>
          </cell>
          <cell r="O41">
            <v>-43.6099999999999</v>
          </cell>
          <cell r="Q41">
            <v>-392.4899999999991</v>
          </cell>
          <cell r="W41">
            <v>0</v>
          </cell>
          <cell r="Y41">
            <v>0</v>
          </cell>
          <cell r="AE41">
            <v>0</v>
          </cell>
          <cell r="AG41">
            <v>0</v>
          </cell>
          <cell r="AI41">
            <v>1730</v>
          </cell>
          <cell r="AK41">
            <v>1773.61</v>
          </cell>
          <cell r="AM41">
            <v>-43.6099999999999</v>
          </cell>
          <cell r="AO41">
            <v>-392.4899999999991</v>
          </cell>
        </row>
        <row r="42">
          <cell r="A42">
            <v>41760</v>
          </cell>
          <cell r="G42">
            <v>0</v>
          </cell>
          <cell r="I42">
            <v>0</v>
          </cell>
          <cell r="K42">
            <v>1730</v>
          </cell>
          <cell r="M42">
            <v>1773.61</v>
          </cell>
          <cell r="O42">
            <v>-43.6099999999999</v>
          </cell>
          <cell r="Q42">
            <v>-436.099999999999</v>
          </cell>
          <cell r="W42">
            <v>0</v>
          </cell>
          <cell r="Y42">
            <v>0</v>
          </cell>
          <cell r="AE42">
            <v>0</v>
          </cell>
          <cell r="AG42">
            <v>0</v>
          </cell>
          <cell r="AI42">
            <v>1730</v>
          </cell>
          <cell r="AK42">
            <v>1773.61</v>
          </cell>
          <cell r="AM42">
            <v>-43.6099999999999</v>
          </cell>
          <cell r="AO42">
            <v>-436.099999999999</v>
          </cell>
        </row>
        <row r="43">
          <cell r="A43">
            <v>41791</v>
          </cell>
          <cell r="G43">
            <v>0</v>
          </cell>
          <cell r="I43">
            <v>0</v>
          </cell>
          <cell r="K43">
            <v>1730</v>
          </cell>
          <cell r="M43">
            <v>1773.61</v>
          </cell>
          <cell r="O43">
            <v>-43.6099999999999</v>
          </cell>
          <cell r="Q43">
            <v>-479.7099999999989</v>
          </cell>
          <cell r="W43">
            <v>0</v>
          </cell>
          <cell r="Y43">
            <v>0</v>
          </cell>
          <cell r="AE43">
            <v>0</v>
          </cell>
          <cell r="AG43">
            <v>0</v>
          </cell>
          <cell r="AI43">
            <v>1730</v>
          </cell>
          <cell r="AK43">
            <v>1773.61</v>
          </cell>
          <cell r="AM43">
            <v>-43.6099999999999</v>
          </cell>
          <cell r="AO43">
            <v>-479.7099999999989</v>
          </cell>
        </row>
        <row r="44">
          <cell r="A44">
            <v>41821</v>
          </cell>
          <cell r="G44">
            <v>0</v>
          </cell>
          <cell r="I44">
            <v>0</v>
          </cell>
          <cell r="K44">
            <v>1730</v>
          </cell>
          <cell r="M44">
            <v>1773.61</v>
          </cell>
          <cell r="O44">
            <v>-43.6099999999999</v>
          </cell>
          <cell r="Q44">
            <v>-523.3199999999988</v>
          </cell>
          <cell r="W44">
            <v>0</v>
          </cell>
          <cell r="Y44">
            <v>0</v>
          </cell>
          <cell r="AE44">
            <v>0</v>
          </cell>
          <cell r="AG44">
            <v>0</v>
          </cell>
          <cell r="AI44">
            <v>1730</v>
          </cell>
          <cell r="AK44">
            <v>1773.61</v>
          </cell>
          <cell r="AM44">
            <v>-43.6099999999999</v>
          </cell>
          <cell r="AO44">
            <v>-523.3199999999988</v>
          </cell>
        </row>
        <row r="45">
          <cell r="A45">
            <v>41852</v>
          </cell>
          <cell r="G45">
            <v>0</v>
          </cell>
          <cell r="I45">
            <v>0</v>
          </cell>
          <cell r="K45">
            <v>1773.25</v>
          </cell>
          <cell r="M45">
            <v>1773.61</v>
          </cell>
          <cell r="O45">
            <v>-0.35999999999989996</v>
          </cell>
          <cell r="Q45">
            <v>-523.6799999999987</v>
          </cell>
          <cell r="W45">
            <v>0</v>
          </cell>
          <cell r="Y45">
            <v>0</v>
          </cell>
          <cell r="AE45">
            <v>0</v>
          </cell>
          <cell r="AG45">
            <v>0</v>
          </cell>
          <cell r="AI45">
            <v>1773.25</v>
          </cell>
          <cell r="AK45">
            <v>1773.61</v>
          </cell>
          <cell r="AM45">
            <v>-0.35999999999989996</v>
          </cell>
          <cell r="AO45">
            <v>-523.6799999999987</v>
          </cell>
        </row>
        <row r="46">
          <cell r="A46">
            <v>41883</v>
          </cell>
          <cell r="G46">
            <v>0</v>
          </cell>
          <cell r="I46">
            <v>0</v>
          </cell>
          <cell r="K46">
            <v>1773.25</v>
          </cell>
          <cell r="M46">
            <v>1773.61</v>
          </cell>
          <cell r="O46">
            <v>-0.35999999999989996</v>
          </cell>
          <cell r="Q46">
            <v>-524.0399999999986</v>
          </cell>
          <cell r="W46">
            <v>0</v>
          </cell>
          <cell r="Y46">
            <v>0</v>
          </cell>
          <cell r="AE46">
            <v>0</v>
          </cell>
          <cell r="AG46">
            <v>0</v>
          </cell>
          <cell r="AI46">
            <v>1773.25</v>
          </cell>
          <cell r="AK46">
            <v>1773.61</v>
          </cell>
          <cell r="AM46">
            <v>-0.35999999999989996</v>
          </cell>
          <cell r="AO46">
            <v>-524.0399999999986</v>
          </cell>
        </row>
        <row r="47">
          <cell r="A47">
            <v>41913</v>
          </cell>
          <cell r="G47">
            <v>0</v>
          </cell>
          <cell r="I47">
            <v>0</v>
          </cell>
          <cell r="K47">
            <v>1773.25</v>
          </cell>
          <cell r="M47">
            <v>1773.61</v>
          </cell>
          <cell r="O47">
            <v>-0.35999999999989996</v>
          </cell>
          <cell r="Q47">
            <v>-524.3999999999985</v>
          </cell>
          <cell r="W47">
            <v>0</v>
          </cell>
          <cell r="Y47">
            <v>0</v>
          </cell>
          <cell r="AE47">
            <v>0</v>
          </cell>
          <cell r="AG47">
            <v>0</v>
          </cell>
          <cell r="AI47">
            <v>1773.25</v>
          </cell>
          <cell r="AK47">
            <v>1773.61</v>
          </cell>
          <cell r="AM47">
            <v>-0.35999999999989996</v>
          </cell>
          <cell r="AO47">
            <v>-524.3999999999985</v>
          </cell>
        </row>
        <row r="48">
          <cell r="A48">
            <v>41944</v>
          </cell>
          <cell r="G48">
            <v>0</v>
          </cell>
          <cell r="I48">
            <v>0</v>
          </cell>
          <cell r="K48">
            <v>1773.25</v>
          </cell>
          <cell r="M48">
            <v>1773.61</v>
          </cell>
          <cell r="O48">
            <v>-0.35999999999989996</v>
          </cell>
          <cell r="Q48">
            <v>-524.7599999999984</v>
          </cell>
          <cell r="W48">
            <v>0</v>
          </cell>
          <cell r="Y48">
            <v>0</v>
          </cell>
          <cell r="AE48">
            <v>0</v>
          </cell>
          <cell r="AG48">
            <v>0</v>
          </cell>
          <cell r="AI48">
            <v>1773.25</v>
          </cell>
          <cell r="AK48">
            <v>1773.61</v>
          </cell>
          <cell r="AM48">
            <v>-0.35999999999989996</v>
          </cell>
          <cell r="AO48">
            <v>-524.7599999999984</v>
          </cell>
        </row>
        <row r="49">
          <cell r="A49">
            <v>41974</v>
          </cell>
          <cell r="G49">
            <v>0</v>
          </cell>
          <cell r="I49">
            <v>0</v>
          </cell>
          <cell r="K49">
            <v>1773.25</v>
          </cell>
          <cell r="M49">
            <v>1773.61</v>
          </cell>
          <cell r="O49">
            <v>-0.35999999999989996</v>
          </cell>
          <cell r="Q49">
            <v>-525.1199999999983</v>
          </cell>
          <cell r="W49">
            <v>0</v>
          </cell>
          <cell r="Y49">
            <v>0</v>
          </cell>
          <cell r="AE49">
            <v>0</v>
          </cell>
          <cell r="AG49">
            <v>0</v>
          </cell>
          <cell r="AI49">
            <v>1773.25</v>
          </cell>
          <cell r="AK49">
            <v>1773.61</v>
          </cell>
          <cell r="AM49">
            <v>-0.35999999999989996</v>
          </cell>
          <cell r="AO49">
            <v>-525.1199999999983</v>
          </cell>
        </row>
        <row r="50">
          <cell r="A50">
            <v>42005</v>
          </cell>
          <cell r="G50">
            <v>0</v>
          </cell>
          <cell r="I50">
            <v>0</v>
          </cell>
          <cell r="K50">
            <v>1773.25</v>
          </cell>
          <cell r="M50">
            <v>1773.61</v>
          </cell>
          <cell r="O50">
            <v>-0.35999999999989996</v>
          </cell>
          <cell r="Q50">
            <v>-525.4799999999982</v>
          </cell>
          <cell r="W50">
            <v>0</v>
          </cell>
          <cell r="Y50">
            <v>0</v>
          </cell>
          <cell r="AE50">
            <v>0</v>
          </cell>
          <cell r="AG50">
            <v>0</v>
          </cell>
          <cell r="AI50">
            <v>1773.25</v>
          </cell>
          <cell r="AK50">
            <v>1773.61</v>
          </cell>
          <cell r="AM50">
            <v>-0.35999999999989996</v>
          </cell>
          <cell r="AO50">
            <v>-525.4799999999982</v>
          </cell>
        </row>
        <row r="51">
          <cell r="A51">
            <v>42036</v>
          </cell>
          <cell r="G51">
            <v>0</v>
          </cell>
          <cell r="I51">
            <v>0</v>
          </cell>
          <cell r="K51">
            <v>1773.25</v>
          </cell>
          <cell r="M51">
            <v>1773.61</v>
          </cell>
          <cell r="O51">
            <v>-0.35999999999989996</v>
          </cell>
          <cell r="Q51">
            <v>-525.8399999999981</v>
          </cell>
          <cell r="W51">
            <v>0</v>
          </cell>
          <cell r="Y51">
            <v>0</v>
          </cell>
          <cell r="AE51">
            <v>0</v>
          </cell>
          <cell r="AG51">
            <v>0</v>
          </cell>
          <cell r="AI51">
            <v>1773.25</v>
          </cell>
          <cell r="AK51">
            <v>1773.61</v>
          </cell>
          <cell r="AM51">
            <v>-0.35999999999989996</v>
          </cell>
          <cell r="AO51">
            <v>-525.8399999999981</v>
          </cell>
        </row>
        <row r="52">
          <cell r="A52">
            <v>42064</v>
          </cell>
          <cell r="G52">
            <v>0</v>
          </cell>
          <cell r="I52">
            <v>0</v>
          </cell>
          <cell r="K52">
            <v>1773.25</v>
          </cell>
          <cell r="M52">
            <v>1773.61</v>
          </cell>
          <cell r="O52">
            <v>-0.35999999999989996</v>
          </cell>
          <cell r="Q52">
            <v>-526.199999999998</v>
          </cell>
          <cell r="W52">
            <v>0</v>
          </cell>
          <cell r="Y52">
            <v>0</v>
          </cell>
          <cell r="AE52">
            <v>0</v>
          </cell>
          <cell r="AG52">
            <v>0</v>
          </cell>
          <cell r="AI52">
            <v>1773.25</v>
          </cell>
          <cell r="AK52">
            <v>1773.61</v>
          </cell>
          <cell r="AM52">
            <v>-0.35999999999989996</v>
          </cell>
          <cell r="AO52">
            <v>-526.199999999998</v>
          </cell>
        </row>
        <row r="53">
          <cell r="A53">
            <v>42095</v>
          </cell>
          <cell r="G53">
            <v>0</v>
          </cell>
          <cell r="I53">
            <v>0</v>
          </cell>
          <cell r="K53">
            <v>1773.25</v>
          </cell>
          <cell r="M53">
            <v>1773.61</v>
          </cell>
          <cell r="O53">
            <v>-0.35999999999989996</v>
          </cell>
          <cell r="Q53">
            <v>-526.5599999999979</v>
          </cell>
          <cell r="W53">
            <v>0</v>
          </cell>
          <cell r="Y53">
            <v>0</v>
          </cell>
          <cell r="AE53">
            <v>0</v>
          </cell>
          <cell r="AG53">
            <v>0</v>
          </cell>
          <cell r="AI53">
            <v>1773.25</v>
          </cell>
          <cell r="AK53">
            <v>1773.61</v>
          </cell>
          <cell r="AM53">
            <v>-0.35999999999989996</v>
          </cell>
          <cell r="AO53">
            <v>-526.5599999999979</v>
          </cell>
        </row>
        <row r="54">
          <cell r="A54">
            <v>42125</v>
          </cell>
          <cell r="G54">
            <v>0</v>
          </cell>
          <cell r="I54">
            <v>0</v>
          </cell>
          <cell r="K54">
            <v>1773.25</v>
          </cell>
          <cell r="M54">
            <v>1773.61</v>
          </cell>
          <cell r="O54">
            <v>-0.35999999999989996</v>
          </cell>
          <cell r="Q54">
            <v>-526.9199999999978</v>
          </cell>
          <cell r="W54">
            <v>0</v>
          </cell>
          <cell r="Y54">
            <v>0</v>
          </cell>
          <cell r="AE54">
            <v>0</v>
          </cell>
          <cell r="AG54">
            <v>0</v>
          </cell>
          <cell r="AI54">
            <v>1773.25</v>
          </cell>
          <cell r="AK54">
            <v>1773.61</v>
          </cell>
          <cell r="AM54">
            <v>-0.35999999999989996</v>
          </cell>
          <cell r="AO54">
            <v>-526.9199999999978</v>
          </cell>
        </row>
        <row r="55">
          <cell r="A55">
            <v>42156</v>
          </cell>
          <cell r="G55">
            <v>0</v>
          </cell>
          <cell r="I55">
            <v>0</v>
          </cell>
          <cell r="K55">
            <v>1773.25</v>
          </cell>
          <cell r="M55">
            <v>1773.61</v>
          </cell>
          <cell r="O55">
            <v>-0.35999999999989996</v>
          </cell>
          <cell r="Q55">
            <v>-527.2799999999977</v>
          </cell>
          <cell r="W55">
            <v>0</v>
          </cell>
          <cell r="Y55">
            <v>0</v>
          </cell>
          <cell r="AE55">
            <v>0</v>
          </cell>
          <cell r="AG55">
            <v>0</v>
          </cell>
          <cell r="AI55">
            <v>1773.25</v>
          </cell>
          <cell r="AK55">
            <v>1773.61</v>
          </cell>
          <cell r="AM55">
            <v>-0.35999999999989996</v>
          </cell>
          <cell r="AO55">
            <v>-527.2799999999977</v>
          </cell>
        </row>
        <row r="56">
          <cell r="A56">
            <v>42186</v>
          </cell>
          <cell r="G56">
            <v>0</v>
          </cell>
          <cell r="I56">
            <v>0</v>
          </cell>
          <cell r="K56">
            <v>1773.25</v>
          </cell>
          <cell r="M56">
            <v>1773.61</v>
          </cell>
          <cell r="O56">
            <v>-0.35999999999989996</v>
          </cell>
          <cell r="Q56">
            <v>-527.6399999999976</v>
          </cell>
          <cell r="W56">
            <v>0</v>
          </cell>
          <cell r="Y56">
            <v>0</v>
          </cell>
          <cell r="AE56">
            <v>0</v>
          </cell>
          <cell r="AG56">
            <v>0</v>
          </cell>
          <cell r="AI56">
            <v>1773.25</v>
          </cell>
          <cell r="AK56">
            <v>1773.61</v>
          </cell>
          <cell r="AM56">
            <v>-0.35999999999989996</v>
          </cell>
          <cell r="AO56">
            <v>-527.6399999999976</v>
          </cell>
        </row>
        <row r="57">
          <cell r="A57">
            <v>42217</v>
          </cell>
          <cell r="G57">
            <v>0</v>
          </cell>
          <cell r="I57">
            <v>0</v>
          </cell>
          <cell r="K57">
            <v>1817.58</v>
          </cell>
          <cell r="M57">
            <v>1773.61</v>
          </cell>
          <cell r="O57">
            <v>43.970000000000027</v>
          </cell>
          <cell r="Q57">
            <v>-483.66999999999757</v>
          </cell>
          <cell r="W57">
            <v>0</v>
          </cell>
          <cell r="Y57">
            <v>0</v>
          </cell>
          <cell r="AE57">
            <v>0</v>
          </cell>
          <cell r="AG57">
            <v>0</v>
          </cell>
          <cell r="AI57">
            <v>1817.58</v>
          </cell>
          <cell r="AK57">
            <v>1773.61</v>
          </cell>
          <cell r="AM57">
            <v>43.970000000000027</v>
          </cell>
          <cell r="AO57">
            <v>-483.66999999999757</v>
          </cell>
        </row>
        <row r="58">
          <cell r="A58">
            <v>42248</v>
          </cell>
          <cell r="G58">
            <v>0</v>
          </cell>
          <cell r="I58">
            <v>0</v>
          </cell>
          <cell r="K58">
            <v>1817.58</v>
          </cell>
          <cell r="M58">
            <v>1773.61</v>
          </cell>
          <cell r="O58">
            <v>43.970000000000027</v>
          </cell>
          <cell r="Q58">
            <v>-439.69999999999754</v>
          </cell>
          <cell r="W58">
            <v>0</v>
          </cell>
          <cell r="Y58">
            <v>0</v>
          </cell>
          <cell r="AE58">
            <v>0</v>
          </cell>
          <cell r="AG58">
            <v>0</v>
          </cell>
          <cell r="AI58">
            <v>1817.58</v>
          </cell>
          <cell r="AK58">
            <v>1773.61</v>
          </cell>
          <cell r="AM58">
            <v>43.970000000000027</v>
          </cell>
          <cell r="AO58">
            <v>-439.69999999999754</v>
          </cell>
        </row>
        <row r="59">
          <cell r="A59">
            <v>42278</v>
          </cell>
          <cell r="G59">
            <v>0</v>
          </cell>
          <cell r="I59">
            <v>0</v>
          </cell>
          <cell r="K59">
            <v>1817.58</v>
          </cell>
          <cell r="M59">
            <v>1773.61</v>
          </cell>
          <cell r="O59">
            <v>43.970000000000027</v>
          </cell>
          <cell r="Q59">
            <v>-395.72999999999752</v>
          </cell>
          <cell r="W59">
            <v>0</v>
          </cell>
          <cell r="Y59">
            <v>0</v>
          </cell>
          <cell r="AE59">
            <v>0</v>
          </cell>
          <cell r="AG59">
            <v>0</v>
          </cell>
          <cell r="AI59">
            <v>1817.58</v>
          </cell>
          <cell r="AK59">
            <v>1773.61</v>
          </cell>
          <cell r="AM59">
            <v>43.970000000000027</v>
          </cell>
          <cell r="AO59">
            <v>-395.72999999999752</v>
          </cell>
        </row>
        <row r="60">
          <cell r="A60">
            <v>42309</v>
          </cell>
          <cell r="G60">
            <v>0</v>
          </cell>
          <cell r="I60">
            <v>0</v>
          </cell>
          <cell r="K60">
            <v>1817.58</v>
          </cell>
          <cell r="M60">
            <v>1773.61</v>
          </cell>
          <cell r="O60">
            <v>43.970000000000027</v>
          </cell>
          <cell r="Q60">
            <v>-351.75999999999749</v>
          </cell>
          <cell r="W60">
            <v>0</v>
          </cell>
          <cell r="Y60">
            <v>0</v>
          </cell>
          <cell r="AE60">
            <v>0</v>
          </cell>
          <cell r="AG60">
            <v>0</v>
          </cell>
          <cell r="AI60">
            <v>1817.58</v>
          </cell>
          <cell r="AK60">
            <v>1773.61</v>
          </cell>
          <cell r="AM60">
            <v>43.970000000000027</v>
          </cell>
          <cell r="AO60">
            <v>-351.75999999999749</v>
          </cell>
        </row>
        <row r="61">
          <cell r="A61">
            <v>42339</v>
          </cell>
          <cell r="G61">
            <v>0</v>
          </cell>
          <cell r="I61">
            <v>0</v>
          </cell>
          <cell r="K61">
            <v>1817.58</v>
          </cell>
          <cell r="M61">
            <v>1773.61</v>
          </cell>
          <cell r="O61">
            <v>43.970000000000027</v>
          </cell>
          <cell r="Q61">
            <v>-307.78999999999746</v>
          </cell>
          <cell r="W61">
            <v>0</v>
          </cell>
          <cell r="Y61">
            <v>0</v>
          </cell>
          <cell r="AE61">
            <v>0</v>
          </cell>
          <cell r="AG61">
            <v>0</v>
          </cell>
          <cell r="AI61">
            <v>1817.58</v>
          </cell>
          <cell r="AK61">
            <v>1773.61</v>
          </cell>
          <cell r="AM61">
            <v>43.970000000000027</v>
          </cell>
          <cell r="AO61">
            <v>-307.78999999999746</v>
          </cell>
        </row>
        <row r="62">
          <cell r="A62">
            <v>42370</v>
          </cell>
          <cell r="G62">
            <v>0</v>
          </cell>
          <cell r="I62">
            <v>0</v>
          </cell>
          <cell r="K62">
            <v>1817.58</v>
          </cell>
          <cell r="M62">
            <v>1773.61</v>
          </cell>
          <cell r="O62">
            <v>43.970000000000027</v>
          </cell>
          <cell r="Q62">
            <v>-263.81999999999744</v>
          </cell>
          <cell r="W62">
            <v>0</v>
          </cell>
          <cell r="Y62">
            <v>0</v>
          </cell>
          <cell r="AE62">
            <v>0</v>
          </cell>
          <cell r="AG62">
            <v>0</v>
          </cell>
          <cell r="AI62">
            <v>1817.58</v>
          </cell>
          <cell r="AK62">
            <v>1773.61</v>
          </cell>
          <cell r="AM62">
            <v>43.970000000000027</v>
          </cell>
          <cell r="AO62">
            <v>-263.81999999999744</v>
          </cell>
        </row>
        <row r="63">
          <cell r="A63">
            <v>42401</v>
          </cell>
          <cell r="G63">
            <v>0</v>
          </cell>
          <cell r="I63">
            <v>0</v>
          </cell>
          <cell r="K63">
            <v>1817.58</v>
          </cell>
          <cell r="M63">
            <v>1773.61</v>
          </cell>
          <cell r="O63">
            <v>43.970000000000027</v>
          </cell>
          <cell r="Q63">
            <v>-219.84999999999741</v>
          </cell>
          <cell r="W63">
            <v>0</v>
          </cell>
          <cell r="Y63">
            <v>0</v>
          </cell>
          <cell r="AE63">
            <v>0</v>
          </cell>
          <cell r="AG63">
            <v>0</v>
          </cell>
          <cell r="AI63">
            <v>1817.58</v>
          </cell>
          <cell r="AK63">
            <v>1773.61</v>
          </cell>
          <cell r="AM63">
            <v>43.970000000000027</v>
          </cell>
          <cell r="AO63">
            <v>-219.84999999999741</v>
          </cell>
        </row>
        <row r="64">
          <cell r="A64">
            <v>42430</v>
          </cell>
          <cell r="G64">
            <v>0</v>
          </cell>
          <cell r="I64">
            <v>0</v>
          </cell>
          <cell r="K64">
            <v>1817.58</v>
          </cell>
          <cell r="M64">
            <v>1773.61</v>
          </cell>
          <cell r="O64">
            <v>43.970000000000027</v>
          </cell>
          <cell r="Q64">
            <v>-175.87999999999738</v>
          </cell>
          <cell r="W64">
            <v>0</v>
          </cell>
          <cell r="Y64">
            <v>0</v>
          </cell>
          <cell r="AE64">
            <v>0</v>
          </cell>
          <cell r="AG64">
            <v>0</v>
          </cell>
          <cell r="AI64">
            <v>1817.58</v>
          </cell>
          <cell r="AK64">
            <v>1773.61</v>
          </cell>
          <cell r="AM64">
            <v>43.970000000000027</v>
          </cell>
          <cell r="AO64">
            <v>-175.87999999999738</v>
          </cell>
        </row>
        <row r="65">
          <cell r="A65">
            <v>42461</v>
          </cell>
          <cell r="G65">
            <v>0</v>
          </cell>
          <cell r="I65">
            <v>0</v>
          </cell>
          <cell r="K65">
            <v>1817.58</v>
          </cell>
          <cell r="M65">
            <v>1773.61</v>
          </cell>
          <cell r="O65">
            <v>43.970000000000027</v>
          </cell>
          <cell r="Q65">
            <v>-131.90999999999735</v>
          </cell>
          <cell r="W65">
            <v>0</v>
          </cell>
          <cell r="Y65">
            <v>0</v>
          </cell>
          <cell r="AE65">
            <v>0</v>
          </cell>
          <cell r="AG65">
            <v>0</v>
          </cell>
          <cell r="AI65">
            <v>1817.58</v>
          </cell>
          <cell r="AK65">
            <v>1773.61</v>
          </cell>
          <cell r="AM65">
            <v>43.970000000000027</v>
          </cell>
          <cell r="AO65">
            <v>-131.90999999999735</v>
          </cell>
        </row>
        <row r="66">
          <cell r="A66">
            <v>42491</v>
          </cell>
          <cell r="G66">
            <v>0</v>
          </cell>
          <cell r="I66">
            <v>0</v>
          </cell>
          <cell r="K66">
            <v>1817.58</v>
          </cell>
          <cell r="M66">
            <v>1773.61</v>
          </cell>
          <cell r="O66">
            <v>43.970000000000027</v>
          </cell>
          <cell r="Q66">
            <v>-87.939999999997326</v>
          </cell>
          <cell r="W66">
            <v>0</v>
          </cell>
          <cell r="Y66">
            <v>0</v>
          </cell>
          <cell r="AE66">
            <v>0</v>
          </cell>
          <cell r="AG66">
            <v>0</v>
          </cell>
          <cell r="AI66">
            <v>1817.58</v>
          </cell>
          <cell r="AK66">
            <v>1773.61</v>
          </cell>
          <cell r="AM66">
            <v>43.970000000000027</v>
          </cell>
          <cell r="AO66">
            <v>-87.939999999997326</v>
          </cell>
        </row>
        <row r="67">
          <cell r="A67">
            <v>42522</v>
          </cell>
          <cell r="G67">
            <v>0</v>
          </cell>
          <cell r="I67">
            <v>0</v>
          </cell>
          <cell r="K67">
            <v>1817.58</v>
          </cell>
          <cell r="M67">
            <v>1773.61</v>
          </cell>
          <cell r="O67">
            <v>43.970000000000027</v>
          </cell>
          <cell r="Q67">
            <v>-43.969999999997299</v>
          </cell>
          <cell r="W67">
            <v>0</v>
          </cell>
          <cell r="Y67">
            <v>0</v>
          </cell>
          <cell r="AE67">
            <v>0</v>
          </cell>
          <cell r="AG67">
            <v>0</v>
          </cell>
          <cell r="AI67">
            <v>1817.58</v>
          </cell>
          <cell r="AK67">
            <v>1773.61</v>
          </cell>
          <cell r="AM67">
            <v>43.970000000000027</v>
          </cell>
          <cell r="AO67">
            <v>-43.969999999997299</v>
          </cell>
        </row>
        <row r="68">
          <cell r="A68">
            <v>42552</v>
          </cell>
          <cell r="G68">
            <v>0</v>
          </cell>
          <cell r="I68">
            <v>0</v>
          </cell>
          <cell r="K68">
            <v>1817.58</v>
          </cell>
          <cell r="M68">
            <v>1773.61</v>
          </cell>
          <cell r="O68">
            <v>43.970000000000027</v>
          </cell>
          <cell r="Q68">
            <v>2.7284841053187847E-12</v>
          </cell>
          <cell r="W68">
            <v>0</v>
          </cell>
          <cell r="Y68">
            <v>0</v>
          </cell>
          <cell r="AE68">
            <v>0</v>
          </cell>
          <cell r="AG68">
            <v>0</v>
          </cell>
          <cell r="AI68">
            <v>1817.58</v>
          </cell>
          <cell r="AK68">
            <v>1773.61</v>
          </cell>
          <cell r="AM68">
            <v>43.970000000000027</v>
          </cell>
          <cell r="AO68">
            <v>2.7284841053187847E-12</v>
          </cell>
        </row>
        <row r="69">
          <cell r="A69">
            <v>42583</v>
          </cell>
          <cell r="G69">
            <v>0</v>
          </cell>
          <cell r="I69">
            <v>0</v>
          </cell>
          <cell r="O69">
            <v>0</v>
          </cell>
          <cell r="Q69">
            <v>2.7284841053187847E-12</v>
          </cell>
          <cell r="S69">
            <v>1863.02</v>
          </cell>
          <cell r="U69">
            <v>1909.99</v>
          </cell>
          <cell r="W69">
            <v>-46.970000000000027</v>
          </cell>
          <cell r="Y69">
            <v>-46.970000000000027</v>
          </cell>
          <cell r="AE69">
            <v>0</v>
          </cell>
          <cell r="AG69">
            <v>0</v>
          </cell>
          <cell r="AI69">
            <v>1863.02</v>
          </cell>
          <cell r="AK69">
            <v>1909.99</v>
          </cell>
          <cell r="AM69">
            <v>-46.970000000000027</v>
          </cell>
          <cell r="AO69">
            <v>-46.969999999997299</v>
          </cell>
        </row>
        <row r="70">
          <cell r="A70">
            <v>42614</v>
          </cell>
          <cell r="G70">
            <v>0</v>
          </cell>
          <cell r="I70">
            <v>0</v>
          </cell>
          <cell r="O70">
            <v>0</v>
          </cell>
          <cell r="Q70">
            <v>2.7284841053187847E-12</v>
          </cell>
          <cell r="S70">
            <v>1863.02</v>
          </cell>
          <cell r="U70">
            <v>1909.99</v>
          </cell>
          <cell r="W70">
            <v>-46.970000000000027</v>
          </cell>
          <cell r="Y70">
            <v>-93.940000000000055</v>
          </cell>
          <cell r="AE70">
            <v>0</v>
          </cell>
          <cell r="AG70">
            <v>0</v>
          </cell>
          <cell r="AI70">
            <v>1863.02</v>
          </cell>
          <cell r="AK70">
            <v>1909.99</v>
          </cell>
          <cell r="AM70">
            <v>-46.970000000000027</v>
          </cell>
          <cell r="AO70">
            <v>-93.939999999997326</v>
          </cell>
        </row>
        <row r="71">
          <cell r="A71">
            <v>42644</v>
          </cell>
          <cell r="G71">
            <v>0</v>
          </cell>
          <cell r="I71">
            <v>0</v>
          </cell>
          <cell r="O71">
            <v>0</v>
          </cell>
          <cell r="Q71">
            <v>2.7284841053187847E-12</v>
          </cell>
          <cell r="S71">
            <v>1863.02</v>
          </cell>
          <cell r="U71">
            <v>1909.99</v>
          </cell>
          <cell r="W71">
            <v>-46.970000000000027</v>
          </cell>
          <cell r="Y71">
            <v>-140.91000000000008</v>
          </cell>
          <cell r="AE71">
            <v>0</v>
          </cell>
          <cell r="AG71">
            <v>0</v>
          </cell>
          <cell r="AI71">
            <v>1863.02</v>
          </cell>
          <cell r="AK71">
            <v>1909.99</v>
          </cell>
          <cell r="AM71">
            <v>-46.970000000000027</v>
          </cell>
          <cell r="AO71">
            <v>-140.90999999999735</v>
          </cell>
        </row>
        <row r="72">
          <cell r="A72">
            <v>42675</v>
          </cell>
          <cell r="G72">
            <v>0</v>
          </cell>
          <cell r="I72">
            <v>0</v>
          </cell>
          <cell r="O72">
            <v>0</v>
          </cell>
          <cell r="Q72">
            <v>2.7284841053187847E-12</v>
          </cell>
          <cell r="S72">
            <v>1863.02</v>
          </cell>
          <cell r="U72">
            <v>1909.99</v>
          </cell>
          <cell r="W72">
            <v>-46.970000000000027</v>
          </cell>
          <cell r="Y72">
            <v>-187.88000000000011</v>
          </cell>
          <cell r="AE72">
            <v>0</v>
          </cell>
          <cell r="AG72">
            <v>0</v>
          </cell>
          <cell r="AI72">
            <v>1863.02</v>
          </cell>
          <cell r="AK72">
            <v>1909.99</v>
          </cell>
          <cell r="AM72">
            <v>-46.970000000000027</v>
          </cell>
          <cell r="AO72">
            <v>-187.87999999999738</v>
          </cell>
        </row>
        <row r="73">
          <cell r="A73">
            <v>42705</v>
          </cell>
          <cell r="G73">
            <v>0</v>
          </cell>
          <cell r="I73">
            <v>0</v>
          </cell>
          <cell r="O73">
            <v>0</v>
          </cell>
          <cell r="Q73">
            <v>2.7284841053187847E-12</v>
          </cell>
          <cell r="S73">
            <v>1863.02</v>
          </cell>
          <cell r="U73">
            <v>1909.99</v>
          </cell>
          <cell r="W73">
            <v>-46.970000000000027</v>
          </cell>
          <cell r="Y73">
            <v>-234.85000000000014</v>
          </cell>
          <cell r="AE73">
            <v>0</v>
          </cell>
          <cell r="AG73">
            <v>0</v>
          </cell>
          <cell r="AI73">
            <v>1863.02</v>
          </cell>
          <cell r="AK73">
            <v>1909.99</v>
          </cell>
          <cell r="AM73">
            <v>-46.970000000000027</v>
          </cell>
          <cell r="AO73">
            <v>-234.84999999999741</v>
          </cell>
        </row>
        <row r="74">
          <cell r="A74">
            <v>42736</v>
          </cell>
          <cell r="G74">
            <v>0</v>
          </cell>
          <cell r="I74">
            <v>0</v>
          </cell>
          <cell r="O74">
            <v>0</v>
          </cell>
          <cell r="Q74">
            <v>2.7284841053187847E-12</v>
          </cell>
          <cell r="S74">
            <v>1863.02</v>
          </cell>
          <cell r="U74">
            <v>1909.99</v>
          </cell>
          <cell r="W74">
            <v>-46.970000000000027</v>
          </cell>
          <cell r="Y74">
            <v>-281.82000000000016</v>
          </cell>
          <cell r="AE74">
            <v>0</v>
          </cell>
          <cell r="AG74">
            <v>0</v>
          </cell>
          <cell r="AI74">
            <v>1863.02</v>
          </cell>
          <cell r="AK74">
            <v>1909.99</v>
          </cell>
          <cell r="AM74">
            <v>-46.970000000000027</v>
          </cell>
          <cell r="AO74">
            <v>-281.81999999999744</v>
          </cell>
        </row>
        <row r="75">
          <cell r="A75">
            <v>42767</v>
          </cell>
          <cell r="G75">
            <v>0</v>
          </cell>
          <cell r="I75">
            <v>0</v>
          </cell>
          <cell r="O75">
            <v>0</v>
          </cell>
          <cell r="Q75">
            <v>2.7284841053187847E-12</v>
          </cell>
          <cell r="S75">
            <v>1863.02</v>
          </cell>
          <cell r="U75">
            <v>1909.99</v>
          </cell>
          <cell r="W75">
            <v>-46.970000000000027</v>
          </cell>
          <cell r="Y75">
            <v>-328.79000000000019</v>
          </cell>
          <cell r="AE75">
            <v>0</v>
          </cell>
          <cell r="AG75">
            <v>0</v>
          </cell>
          <cell r="AI75">
            <v>1863.02</v>
          </cell>
          <cell r="AK75">
            <v>1909.99</v>
          </cell>
          <cell r="AM75">
            <v>-46.970000000000027</v>
          </cell>
          <cell r="AO75">
            <v>-328.78999999999746</v>
          </cell>
        </row>
        <row r="76">
          <cell r="A76">
            <v>42795</v>
          </cell>
          <cell r="G76">
            <v>0</v>
          </cell>
          <cell r="I76">
            <v>0</v>
          </cell>
          <cell r="O76">
            <v>0</v>
          </cell>
          <cell r="Q76">
            <v>2.7284841053187847E-12</v>
          </cell>
          <cell r="S76">
            <v>1863.02</v>
          </cell>
          <cell r="U76">
            <v>1909.99</v>
          </cell>
          <cell r="W76">
            <v>-46.970000000000027</v>
          </cell>
          <cell r="Y76">
            <v>-375.76000000000022</v>
          </cell>
          <cell r="AE76">
            <v>0</v>
          </cell>
          <cell r="AG76">
            <v>0</v>
          </cell>
          <cell r="AI76">
            <v>1863.02</v>
          </cell>
          <cell r="AK76">
            <v>1909.99</v>
          </cell>
          <cell r="AM76">
            <v>-46.970000000000027</v>
          </cell>
          <cell r="AO76">
            <v>-375.75999999999749</v>
          </cell>
        </row>
        <row r="77">
          <cell r="A77">
            <v>42826</v>
          </cell>
          <cell r="G77">
            <v>0</v>
          </cell>
          <cell r="I77">
            <v>0</v>
          </cell>
          <cell r="O77">
            <v>0</v>
          </cell>
          <cell r="Q77">
            <v>2.7284841053187847E-12</v>
          </cell>
          <cell r="S77">
            <v>1863.02</v>
          </cell>
          <cell r="U77">
            <v>1909.99</v>
          </cell>
          <cell r="W77">
            <v>-46.970000000000027</v>
          </cell>
          <cell r="Y77">
            <v>-422.73000000000025</v>
          </cell>
          <cell r="AE77">
            <v>0</v>
          </cell>
          <cell r="AG77">
            <v>0</v>
          </cell>
          <cell r="AI77">
            <v>1863.02</v>
          </cell>
          <cell r="AK77">
            <v>1909.99</v>
          </cell>
          <cell r="AM77">
            <v>-46.970000000000027</v>
          </cell>
          <cell r="AO77">
            <v>-422.72999999999752</v>
          </cell>
        </row>
        <row r="78">
          <cell r="A78">
            <v>42856</v>
          </cell>
          <cell r="G78">
            <v>0</v>
          </cell>
          <cell r="I78">
            <v>0</v>
          </cell>
          <cell r="O78">
            <v>0</v>
          </cell>
          <cell r="Q78">
            <v>2.7284841053187847E-12</v>
          </cell>
          <cell r="S78">
            <v>1863.02</v>
          </cell>
          <cell r="U78">
            <v>1909.99</v>
          </cell>
          <cell r="W78">
            <v>-46.970000000000027</v>
          </cell>
          <cell r="Y78">
            <v>-469.70000000000027</v>
          </cell>
          <cell r="AE78">
            <v>0</v>
          </cell>
          <cell r="AG78">
            <v>0</v>
          </cell>
          <cell r="AI78">
            <v>1863.02</v>
          </cell>
          <cell r="AK78">
            <v>1909.99</v>
          </cell>
          <cell r="AM78">
            <v>-46.970000000000027</v>
          </cell>
          <cell r="AO78">
            <v>-469.69999999999754</v>
          </cell>
        </row>
        <row r="79">
          <cell r="A79">
            <v>42887</v>
          </cell>
          <cell r="G79">
            <v>0</v>
          </cell>
          <cell r="I79">
            <v>0</v>
          </cell>
          <cell r="O79">
            <v>0</v>
          </cell>
          <cell r="Q79">
            <v>2.7284841053187847E-12</v>
          </cell>
          <cell r="S79">
            <v>1863.02</v>
          </cell>
          <cell r="U79">
            <v>1909.99</v>
          </cell>
          <cell r="W79">
            <v>-46.970000000000027</v>
          </cell>
          <cell r="Y79">
            <v>-516.6700000000003</v>
          </cell>
          <cell r="AE79">
            <v>0</v>
          </cell>
          <cell r="AG79">
            <v>0</v>
          </cell>
          <cell r="AI79">
            <v>1863.02</v>
          </cell>
          <cell r="AK79">
            <v>1909.99</v>
          </cell>
          <cell r="AM79">
            <v>-46.970000000000027</v>
          </cell>
          <cell r="AO79">
            <v>-516.66999999999757</v>
          </cell>
        </row>
        <row r="80">
          <cell r="A80">
            <v>42917</v>
          </cell>
          <cell r="G80">
            <v>0</v>
          </cell>
          <cell r="I80">
            <v>0</v>
          </cell>
          <cell r="O80">
            <v>0</v>
          </cell>
          <cell r="Q80">
            <v>2.7284841053187847E-12</v>
          </cell>
          <cell r="S80">
            <v>1863.02</v>
          </cell>
          <cell r="U80">
            <v>1909.99</v>
          </cell>
          <cell r="W80">
            <v>-46.970000000000027</v>
          </cell>
          <cell r="Y80">
            <v>-563.64000000000033</v>
          </cell>
          <cell r="AE80">
            <v>0</v>
          </cell>
          <cell r="AG80">
            <v>0</v>
          </cell>
          <cell r="AI80">
            <v>1863.02</v>
          </cell>
          <cell r="AK80">
            <v>1909.99</v>
          </cell>
          <cell r="AM80">
            <v>-46.970000000000027</v>
          </cell>
          <cell r="AO80">
            <v>-563.6399999999976</v>
          </cell>
        </row>
        <row r="81">
          <cell r="A81">
            <v>42948</v>
          </cell>
          <cell r="G81">
            <v>0</v>
          </cell>
          <cell r="I81">
            <v>0</v>
          </cell>
          <cell r="O81">
            <v>0</v>
          </cell>
          <cell r="Q81">
            <v>2.7284841053187847E-12</v>
          </cell>
          <cell r="S81">
            <v>1909.6</v>
          </cell>
          <cell r="U81">
            <v>1909.99</v>
          </cell>
          <cell r="W81">
            <v>-0.39000000000010004</v>
          </cell>
          <cell r="Y81">
            <v>-564.03000000000043</v>
          </cell>
          <cell r="AE81">
            <v>0</v>
          </cell>
          <cell r="AG81">
            <v>0</v>
          </cell>
          <cell r="AI81">
            <v>1909.6</v>
          </cell>
          <cell r="AK81">
            <v>1909.99</v>
          </cell>
          <cell r="AM81">
            <v>-0.39000000000010004</v>
          </cell>
          <cell r="AO81">
            <v>-564.0299999999977</v>
          </cell>
        </row>
        <row r="82">
          <cell r="A82">
            <v>42979</v>
          </cell>
          <cell r="G82">
            <v>0</v>
          </cell>
          <cell r="I82">
            <v>0</v>
          </cell>
          <cell r="O82">
            <v>0</v>
          </cell>
          <cell r="Q82">
            <v>2.7284841053187847E-12</v>
          </cell>
          <cell r="S82">
            <v>1909.6</v>
          </cell>
          <cell r="U82">
            <v>1909.99</v>
          </cell>
          <cell r="W82">
            <v>-0.39000000000010004</v>
          </cell>
          <cell r="Y82">
            <v>-564.42000000000053</v>
          </cell>
          <cell r="AE82">
            <v>0</v>
          </cell>
          <cell r="AG82">
            <v>0</v>
          </cell>
          <cell r="AI82">
            <v>1909.6</v>
          </cell>
          <cell r="AK82">
            <v>1909.99</v>
          </cell>
          <cell r="AM82">
            <v>-0.39000000000010004</v>
          </cell>
          <cell r="AO82">
            <v>-564.4199999999978</v>
          </cell>
        </row>
        <row r="83">
          <cell r="A83">
            <v>43009</v>
          </cell>
          <cell r="G83">
            <v>0</v>
          </cell>
          <cell r="I83">
            <v>0</v>
          </cell>
          <cell r="O83">
            <v>0</v>
          </cell>
          <cell r="Q83">
            <v>2.7284841053187847E-12</v>
          </cell>
          <cell r="S83">
            <v>1909.6</v>
          </cell>
          <cell r="U83">
            <v>1909.99</v>
          </cell>
          <cell r="W83">
            <v>-0.39000000000010004</v>
          </cell>
          <cell r="Y83">
            <v>-564.81000000000063</v>
          </cell>
          <cell r="AE83">
            <v>0</v>
          </cell>
          <cell r="AG83">
            <v>0</v>
          </cell>
          <cell r="AI83">
            <v>1909.6</v>
          </cell>
          <cell r="AK83">
            <v>1909.99</v>
          </cell>
          <cell r="AM83">
            <v>-0.39000000000010004</v>
          </cell>
          <cell r="AO83">
            <v>-564.8099999999979</v>
          </cell>
        </row>
        <row r="84">
          <cell r="A84">
            <v>43040</v>
          </cell>
          <cell r="G84">
            <v>0</v>
          </cell>
          <cell r="I84">
            <v>0</v>
          </cell>
          <cell r="O84">
            <v>0</v>
          </cell>
          <cell r="Q84">
            <v>2.7284841053187847E-12</v>
          </cell>
          <cell r="S84">
            <v>1909.6</v>
          </cell>
          <cell r="U84">
            <v>1909.99</v>
          </cell>
          <cell r="W84">
            <v>-0.39000000000010004</v>
          </cell>
          <cell r="Y84">
            <v>-565.20000000000073</v>
          </cell>
          <cell r="AE84">
            <v>0</v>
          </cell>
          <cell r="AG84">
            <v>0</v>
          </cell>
          <cell r="AI84">
            <v>1909.6</v>
          </cell>
          <cell r="AK84">
            <v>1909.99</v>
          </cell>
          <cell r="AM84">
            <v>-0.39000000000010004</v>
          </cell>
          <cell r="AO84">
            <v>-565.199999999998</v>
          </cell>
        </row>
        <row r="85">
          <cell r="A85">
            <v>43070</v>
          </cell>
          <cell r="G85">
            <v>0</v>
          </cell>
          <cell r="I85">
            <v>0</v>
          </cell>
          <cell r="O85">
            <v>0</v>
          </cell>
          <cell r="Q85">
            <v>2.7284841053187847E-12</v>
          </cell>
          <cell r="S85">
            <v>1909.6</v>
          </cell>
          <cell r="U85">
            <v>1909.99</v>
          </cell>
          <cell r="W85">
            <v>-0.39000000000010004</v>
          </cell>
          <cell r="Y85">
            <v>-565.59000000000083</v>
          </cell>
          <cell r="AE85">
            <v>0</v>
          </cell>
          <cell r="AG85">
            <v>0</v>
          </cell>
          <cell r="AI85">
            <v>1909.6</v>
          </cell>
          <cell r="AK85">
            <v>1909.99</v>
          </cell>
          <cell r="AM85">
            <v>-0.39000000000010004</v>
          </cell>
          <cell r="AO85">
            <v>-565.5899999999981</v>
          </cell>
        </row>
        <row r="86">
          <cell r="A86">
            <v>43101</v>
          </cell>
          <cell r="G86">
            <v>0</v>
          </cell>
          <cell r="I86">
            <v>0</v>
          </cell>
          <cell r="O86">
            <v>0</v>
          </cell>
          <cell r="Q86">
            <v>2.7284841053187847E-12</v>
          </cell>
          <cell r="S86">
            <v>1909.6</v>
          </cell>
          <cell r="U86">
            <v>1909.99</v>
          </cell>
          <cell r="W86">
            <v>-0.39000000000010004</v>
          </cell>
          <cell r="Y86">
            <v>-565.98000000000093</v>
          </cell>
          <cell r="AE86">
            <v>0</v>
          </cell>
          <cell r="AG86">
            <v>0</v>
          </cell>
          <cell r="AI86">
            <v>1909.6</v>
          </cell>
          <cell r="AK86">
            <v>1909.99</v>
          </cell>
          <cell r="AM86">
            <v>-0.39000000000010004</v>
          </cell>
          <cell r="AO86">
            <v>-565.9799999999982</v>
          </cell>
        </row>
        <row r="87">
          <cell r="A87">
            <v>43132</v>
          </cell>
          <cell r="G87">
            <v>0</v>
          </cell>
          <cell r="I87">
            <v>0</v>
          </cell>
          <cell r="O87">
            <v>0</v>
          </cell>
          <cell r="Q87">
            <v>2.7284841053187847E-12</v>
          </cell>
          <cell r="S87">
            <v>1909.6</v>
          </cell>
          <cell r="U87">
            <v>1909.99</v>
          </cell>
          <cell r="W87">
            <v>-0.39000000000010004</v>
          </cell>
          <cell r="Y87">
            <v>-566.37000000000103</v>
          </cell>
          <cell r="AE87">
            <v>0</v>
          </cell>
          <cell r="AG87">
            <v>0</v>
          </cell>
          <cell r="AI87">
            <v>1909.6</v>
          </cell>
          <cell r="AK87">
            <v>1909.99</v>
          </cell>
          <cell r="AM87">
            <v>-0.39000000000010004</v>
          </cell>
          <cell r="AO87">
            <v>-566.3699999999983</v>
          </cell>
        </row>
        <row r="88">
          <cell r="A88">
            <v>43160</v>
          </cell>
          <cell r="G88">
            <v>0</v>
          </cell>
          <cell r="I88">
            <v>0</v>
          </cell>
          <cell r="O88">
            <v>0</v>
          </cell>
          <cell r="Q88">
            <v>2.7284841053187847E-12</v>
          </cell>
          <cell r="S88">
            <v>1909.6</v>
          </cell>
          <cell r="U88">
            <v>1909.99</v>
          </cell>
          <cell r="W88">
            <v>-0.39000000000010004</v>
          </cell>
          <cell r="Y88">
            <v>-566.76000000000113</v>
          </cell>
          <cell r="AE88">
            <v>0</v>
          </cell>
          <cell r="AG88">
            <v>0</v>
          </cell>
          <cell r="AI88">
            <v>1909.6</v>
          </cell>
          <cell r="AK88">
            <v>1909.99</v>
          </cell>
          <cell r="AM88">
            <v>-0.39000000000010004</v>
          </cell>
          <cell r="AO88">
            <v>-566.7599999999984</v>
          </cell>
        </row>
        <row r="89">
          <cell r="A89">
            <v>43191</v>
          </cell>
          <cell r="G89">
            <v>0</v>
          </cell>
          <cell r="I89">
            <v>0</v>
          </cell>
          <cell r="O89">
            <v>0</v>
          </cell>
          <cell r="Q89">
            <v>2.7284841053187847E-12</v>
          </cell>
          <cell r="S89">
            <v>1909.6</v>
          </cell>
          <cell r="U89">
            <v>1909.99</v>
          </cell>
          <cell r="W89">
            <v>-0.39000000000010004</v>
          </cell>
          <cell r="Y89">
            <v>-567.15000000000123</v>
          </cell>
          <cell r="AE89">
            <v>0</v>
          </cell>
          <cell r="AG89">
            <v>0</v>
          </cell>
          <cell r="AI89">
            <v>1909.6</v>
          </cell>
          <cell r="AK89">
            <v>1909.99</v>
          </cell>
          <cell r="AM89">
            <v>-0.39000000000010004</v>
          </cell>
          <cell r="AO89">
            <v>-567.1499999999985</v>
          </cell>
        </row>
        <row r="90">
          <cell r="A90">
            <v>43221</v>
          </cell>
          <cell r="G90">
            <v>0</v>
          </cell>
          <cell r="I90">
            <v>0</v>
          </cell>
          <cell r="O90">
            <v>0</v>
          </cell>
          <cell r="Q90">
            <v>2.7284841053187847E-12</v>
          </cell>
          <cell r="S90">
            <v>1909.6</v>
          </cell>
          <cell r="U90">
            <v>1909.99</v>
          </cell>
          <cell r="W90">
            <v>-0.39000000000010004</v>
          </cell>
          <cell r="Y90">
            <v>-567.54000000000133</v>
          </cell>
          <cell r="AE90">
            <v>0</v>
          </cell>
          <cell r="AG90">
            <v>0</v>
          </cell>
          <cell r="AI90">
            <v>1909.6</v>
          </cell>
          <cell r="AK90">
            <v>1909.99</v>
          </cell>
          <cell r="AM90">
            <v>-0.39000000000010004</v>
          </cell>
          <cell r="AO90">
            <v>-567.5399999999986</v>
          </cell>
        </row>
        <row r="91">
          <cell r="A91">
            <v>43252</v>
          </cell>
          <cell r="G91">
            <v>0</v>
          </cell>
          <cell r="I91">
            <v>0</v>
          </cell>
          <cell r="O91">
            <v>0</v>
          </cell>
          <cell r="Q91">
            <v>2.7284841053187847E-12</v>
          </cell>
          <cell r="S91">
            <v>1909.6</v>
          </cell>
          <cell r="U91">
            <v>1909.99</v>
          </cell>
          <cell r="W91">
            <v>-0.39000000000010004</v>
          </cell>
          <cell r="Y91">
            <v>-567.93000000000143</v>
          </cell>
          <cell r="AE91">
            <v>0</v>
          </cell>
          <cell r="AG91">
            <v>0</v>
          </cell>
          <cell r="AI91">
            <v>1909.6</v>
          </cell>
          <cell r="AK91">
            <v>1909.99</v>
          </cell>
          <cell r="AM91">
            <v>-0.39000000000010004</v>
          </cell>
          <cell r="AO91">
            <v>-567.9299999999987</v>
          </cell>
        </row>
        <row r="92">
          <cell r="A92">
            <v>43282</v>
          </cell>
          <cell r="G92">
            <v>0</v>
          </cell>
          <cell r="I92">
            <v>0</v>
          </cell>
          <cell r="O92">
            <v>0</v>
          </cell>
          <cell r="Q92">
            <v>2.7284841053187847E-12</v>
          </cell>
          <cell r="S92">
            <v>1909.6</v>
          </cell>
          <cell r="U92">
            <v>1909.99</v>
          </cell>
          <cell r="W92">
            <v>-0.39000000000010004</v>
          </cell>
          <cell r="Y92">
            <v>-568.32000000000153</v>
          </cell>
          <cell r="AE92">
            <v>0</v>
          </cell>
          <cell r="AG92">
            <v>0</v>
          </cell>
          <cell r="AI92">
            <v>1909.6</v>
          </cell>
          <cell r="AK92">
            <v>1909.99</v>
          </cell>
          <cell r="AM92">
            <v>-0.39000000000010004</v>
          </cell>
          <cell r="AO92">
            <v>-568.3199999999988</v>
          </cell>
        </row>
        <row r="93">
          <cell r="A93">
            <v>43313</v>
          </cell>
          <cell r="G93">
            <v>0</v>
          </cell>
          <cell r="I93">
            <v>0</v>
          </cell>
          <cell r="O93">
            <v>0</v>
          </cell>
          <cell r="Q93">
            <v>2.7284841053187847E-12</v>
          </cell>
          <cell r="S93">
            <v>1957.34</v>
          </cell>
          <cell r="U93">
            <v>1909.99</v>
          </cell>
          <cell r="W93">
            <v>47.349999999999909</v>
          </cell>
          <cell r="Y93">
            <v>-520.97000000000162</v>
          </cell>
          <cell r="AE93">
            <v>0</v>
          </cell>
          <cell r="AG93">
            <v>0</v>
          </cell>
          <cell r="AI93">
            <v>1957.34</v>
          </cell>
          <cell r="AK93">
            <v>1909.99</v>
          </cell>
          <cell r="AM93">
            <v>47.349999999999909</v>
          </cell>
          <cell r="AO93">
            <v>-520.96999999999889</v>
          </cell>
        </row>
        <row r="94">
          <cell r="A94">
            <v>43344</v>
          </cell>
          <cell r="G94">
            <v>0</v>
          </cell>
          <cell r="I94">
            <v>0</v>
          </cell>
          <cell r="O94">
            <v>0</v>
          </cell>
          <cell r="Q94">
            <v>2.7284841053187847E-12</v>
          </cell>
          <cell r="S94">
            <v>1957.34</v>
          </cell>
          <cell r="U94">
            <v>1909.99</v>
          </cell>
          <cell r="W94">
            <v>47.349999999999909</v>
          </cell>
          <cell r="Y94">
            <v>-473.62000000000171</v>
          </cell>
          <cell r="AE94">
            <v>0</v>
          </cell>
          <cell r="AG94">
            <v>0</v>
          </cell>
          <cell r="AI94">
            <v>1957.34</v>
          </cell>
          <cell r="AK94">
            <v>1909.99</v>
          </cell>
          <cell r="AM94">
            <v>47.349999999999909</v>
          </cell>
          <cell r="AO94">
            <v>-473.61999999999898</v>
          </cell>
        </row>
        <row r="95">
          <cell r="A95">
            <v>43374</v>
          </cell>
          <cell r="G95">
            <v>0</v>
          </cell>
          <cell r="I95">
            <v>0</v>
          </cell>
          <cell r="O95">
            <v>0</v>
          </cell>
          <cell r="Q95">
            <v>2.7284841053187847E-12</v>
          </cell>
          <cell r="S95">
            <v>1957.34</v>
          </cell>
          <cell r="U95">
            <v>1909.99</v>
          </cell>
          <cell r="W95">
            <v>47.349999999999909</v>
          </cell>
          <cell r="Y95">
            <v>-426.2700000000018</v>
          </cell>
          <cell r="AE95">
            <v>0</v>
          </cell>
          <cell r="AG95">
            <v>0</v>
          </cell>
          <cell r="AI95">
            <v>1957.34</v>
          </cell>
          <cell r="AK95">
            <v>1909.99</v>
          </cell>
          <cell r="AM95">
            <v>47.349999999999909</v>
          </cell>
          <cell r="AO95">
            <v>-426.26999999999907</v>
          </cell>
        </row>
        <row r="96">
          <cell r="A96">
            <v>43405</v>
          </cell>
          <cell r="G96">
            <v>0</v>
          </cell>
          <cell r="I96">
            <v>0</v>
          </cell>
          <cell r="O96">
            <v>0</v>
          </cell>
          <cell r="Q96">
            <v>2.7284841053187847E-12</v>
          </cell>
          <cell r="S96">
            <v>1957.34</v>
          </cell>
          <cell r="U96">
            <v>1909.99</v>
          </cell>
          <cell r="W96">
            <v>47.349999999999909</v>
          </cell>
          <cell r="Y96">
            <v>-378.92000000000189</v>
          </cell>
          <cell r="AE96">
            <v>0</v>
          </cell>
          <cell r="AG96">
            <v>0</v>
          </cell>
          <cell r="AI96">
            <v>1957.34</v>
          </cell>
          <cell r="AK96">
            <v>1909.99</v>
          </cell>
          <cell r="AM96">
            <v>47.349999999999909</v>
          </cell>
          <cell r="AO96">
            <v>-378.91999999999916</v>
          </cell>
        </row>
        <row r="97">
          <cell r="A97">
            <v>43435</v>
          </cell>
          <cell r="G97">
            <v>0</v>
          </cell>
          <cell r="I97">
            <v>0</v>
          </cell>
          <cell r="O97">
            <v>0</v>
          </cell>
          <cell r="Q97">
            <v>2.7284841053187847E-12</v>
          </cell>
          <cell r="S97">
            <v>1957.34</v>
          </cell>
          <cell r="U97">
            <v>1909.99</v>
          </cell>
          <cell r="W97">
            <v>47.349999999999909</v>
          </cell>
          <cell r="Y97">
            <v>-331.57000000000198</v>
          </cell>
          <cell r="AE97">
            <v>0</v>
          </cell>
          <cell r="AG97">
            <v>0</v>
          </cell>
          <cell r="AI97">
            <v>1957.34</v>
          </cell>
          <cell r="AK97">
            <v>1909.99</v>
          </cell>
          <cell r="AM97">
            <v>47.349999999999909</v>
          </cell>
          <cell r="AO97">
            <v>-331.56999999999925</v>
          </cell>
        </row>
        <row r="98">
          <cell r="A98">
            <v>43466</v>
          </cell>
          <cell r="G98">
            <v>0</v>
          </cell>
          <cell r="I98">
            <v>0</v>
          </cell>
          <cell r="O98">
            <v>0</v>
          </cell>
          <cell r="Q98">
            <v>2.7284841053187847E-12</v>
          </cell>
          <cell r="S98">
            <v>1957.34</v>
          </cell>
          <cell r="U98">
            <v>1909.99</v>
          </cell>
          <cell r="W98">
            <v>47.349999999999909</v>
          </cell>
          <cell r="Y98">
            <v>-284.22000000000207</v>
          </cell>
          <cell r="AE98">
            <v>0</v>
          </cell>
          <cell r="AG98">
            <v>0</v>
          </cell>
          <cell r="AI98">
            <v>1957.34</v>
          </cell>
          <cell r="AK98">
            <v>1909.99</v>
          </cell>
          <cell r="AM98">
            <v>47.349999999999909</v>
          </cell>
          <cell r="AO98">
            <v>-284.21999999999935</v>
          </cell>
        </row>
        <row r="99">
          <cell r="A99">
            <v>43497</v>
          </cell>
          <cell r="G99">
            <v>0</v>
          </cell>
          <cell r="I99">
            <v>0</v>
          </cell>
          <cell r="O99">
            <v>0</v>
          </cell>
          <cell r="Q99">
            <v>2.7284841053187847E-12</v>
          </cell>
          <cell r="S99">
            <v>1957.34</v>
          </cell>
          <cell r="U99">
            <v>1909.99</v>
          </cell>
          <cell r="W99">
            <v>47.349999999999909</v>
          </cell>
          <cell r="Y99">
            <v>-236.87000000000216</v>
          </cell>
          <cell r="AE99">
            <v>0</v>
          </cell>
          <cell r="AG99">
            <v>0</v>
          </cell>
          <cell r="AI99">
            <v>1957.34</v>
          </cell>
          <cell r="AK99">
            <v>1909.99</v>
          </cell>
          <cell r="AM99">
            <v>47.349999999999909</v>
          </cell>
          <cell r="AO99">
            <v>-236.86999999999944</v>
          </cell>
        </row>
        <row r="100">
          <cell r="A100">
            <v>43525</v>
          </cell>
          <cell r="G100">
            <v>0</v>
          </cell>
          <cell r="I100">
            <v>0</v>
          </cell>
          <cell r="O100">
            <v>0</v>
          </cell>
          <cell r="Q100">
            <v>2.7284841053187847E-12</v>
          </cell>
          <cell r="S100">
            <v>1957.34</v>
          </cell>
          <cell r="U100">
            <v>1909.99</v>
          </cell>
          <cell r="W100">
            <v>47.349999999999909</v>
          </cell>
          <cell r="Y100">
            <v>-189.52000000000226</v>
          </cell>
          <cell r="AE100">
            <v>0</v>
          </cell>
          <cell r="AG100">
            <v>0</v>
          </cell>
          <cell r="AI100">
            <v>1957.34</v>
          </cell>
          <cell r="AK100">
            <v>1909.99</v>
          </cell>
          <cell r="AM100">
            <v>47.349999999999909</v>
          </cell>
          <cell r="AO100">
            <v>-189.51999999999953</v>
          </cell>
        </row>
        <row r="101">
          <cell r="A101">
            <v>43556</v>
          </cell>
          <cell r="G101">
            <v>0</v>
          </cell>
          <cell r="I101">
            <v>0</v>
          </cell>
          <cell r="O101">
            <v>0</v>
          </cell>
          <cell r="Q101">
            <v>2.7284841053187847E-12</v>
          </cell>
          <cell r="S101">
            <v>1957.34</v>
          </cell>
          <cell r="U101">
            <v>1909.99</v>
          </cell>
          <cell r="W101">
            <v>47.349999999999909</v>
          </cell>
          <cell r="Y101">
            <v>-142.17000000000235</v>
          </cell>
          <cell r="AE101">
            <v>0</v>
          </cell>
          <cell r="AG101">
            <v>0</v>
          </cell>
          <cell r="AI101">
            <v>1957.34</v>
          </cell>
          <cell r="AK101">
            <v>1909.99</v>
          </cell>
          <cell r="AM101">
            <v>47.349999999999909</v>
          </cell>
          <cell r="AO101">
            <v>-142.16999999999962</v>
          </cell>
        </row>
        <row r="102">
          <cell r="A102">
            <v>43586</v>
          </cell>
          <cell r="G102">
            <v>0</v>
          </cell>
          <cell r="I102">
            <v>0</v>
          </cell>
          <cell r="O102">
            <v>0</v>
          </cell>
          <cell r="Q102">
            <v>2.7284841053187847E-12</v>
          </cell>
          <cell r="S102">
            <v>1957.34</v>
          </cell>
          <cell r="U102">
            <v>1909.99</v>
          </cell>
          <cell r="W102">
            <v>47.349999999999909</v>
          </cell>
          <cell r="Y102">
            <v>-94.820000000002437</v>
          </cell>
          <cell r="AE102">
            <v>0</v>
          </cell>
          <cell r="AG102">
            <v>0</v>
          </cell>
          <cell r="AI102">
            <v>1957.34</v>
          </cell>
          <cell r="AK102">
            <v>1909.99</v>
          </cell>
          <cell r="AM102">
            <v>47.349999999999909</v>
          </cell>
          <cell r="AO102">
            <v>-94.819999999999709</v>
          </cell>
        </row>
        <row r="103">
          <cell r="A103">
            <v>43617</v>
          </cell>
          <cell r="G103">
            <v>0</v>
          </cell>
          <cell r="I103">
            <v>0</v>
          </cell>
          <cell r="O103">
            <v>0</v>
          </cell>
          <cell r="Q103">
            <v>2.7284841053187847E-12</v>
          </cell>
          <cell r="S103">
            <v>1957.34</v>
          </cell>
          <cell r="U103">
            <v>1909.99</v>
          </cell>
          <cell r="W103">
            <v>47.349999999999909</v>
          </cell>
          <cell r="Y103">
            <v>-47.470000000002528</v>
          </cell>
          <cell r="AE103">
            <v>0</v>
          </cell>
          <cell r="AG103">
            <v>0</v>
          </cell>
          <cell r="AI103">
            <v>1957.34</v>
          </cell>
          <cell r="AK103">
            <v>1909.99</v>
          </cell>
          <cell r="AM103">
            <v>47.349999999999909</v>
          </cell>
          <cell r="AO103">
            <v>-47.4699999999998</v>
          </cell>
        </row>
        <row r="104">
          <cell r="A104">
            <v>43647</v>
          </cell>
          <cell r="G104">
            <v>0</v>
          </cell>
          <cell r="I104">
            <v>0</v>
          </cell>
          <cell r="O104">
            <v>0</v>
          </cell>
          <cell r="Q104">
            <v>2.7284841053187847E-12</v>
          </cell>
          <cell r="S104">
            <v>1957.34</v>
          </cell>
          <cell r="U104">
            <v>1909.99</v>
          </cell>
          <cell r="W104">
            <v>47.349999999999909</v>
          </cell>
          <cell r="Y104">
            <v>-0.12000000000261934</v>
          </cell>
          <cell r="AE104">
            <v>0</v>
          </cell>
          <cell r="AG104">
            <v>0</v>
          </cell>
          <cell r="AI104">
            <v>1957.34</v>
          </cell>
          <cell r="AK104">
            <v>1909.99</v>
          </cell>
          <cell r="AM104">
            <v>47.349999999999909</v>
          </cell>
          <cell r="AO104">
            <v>-0.11999999999989086</v>
          </cell>
        </row>
        <row r="105">
          <cell r="A105">
            <v>43678</v>
          </cell>
          <cell r="G105">
            <v>0</v>
          </cell>
          <cell r="I105">
            <v>0</v>
          </cell>
          <cell r="O105">
            <v>0</v>
          </cell>
          <cell r="Q105">
            <v>2.7284841053187847E-12</v>
          </cell>
          <cell r="W105">
            <v>0</v>
          </cell>
          <cell r="Y105">
            <v>-0.12000000000261934</v>
          </cell>
          <cell r="AE105">
            <v>0</v>
          </cell>
          <cell r="AG105">
            <v>0</v>
          </cell>
          <cell r="AI105">
            <v>0</v>
          </cell>
          <cell r="AK105">
            <v>0</v>
          </cell>
          <cell r="AM105">
            <v>0</v>
          </cell>
          <cell r="AO105">
            <v>-0.11999999999989086</v>
          </cell>
        </row>
        <row r="106">
          <cell r="A106">
            <v>43709</v>
          </cell>
          <cell r="G106">
            <v>0</v>
          </cell>
          <cell r="I106">
            <v>0</v>
          </cell>
          <cell r="O106">
            <v>0</v>
          </cell>
          <cell r="Q106">
            <v>2.7284841053187847E-12</v>
          </cell>
          <cell r="W106">
            <v>0</v>
          </cell>
          <cell r="Y106">
            <v>-0.12000000000261934</v>
          </cell>
          <cell r="AE106">
            <v>0</v>
          </cell>
          <cell r="AG106">
            <v>0</v>
          </cell>
          <cell r="AI106">
            <v>0</v>
          </cell>
          <cell r="AK106">
            <v>0</v>
          </cell>
          <cell r="AM106">
            <v>0</v>
          </cell>
          <cell r="AO106">
            <v>-0.11999999999989086</v>
          </cell>
        </row>
        <row r="107">
          <cell r="A107">
            <v>43739</v>
          </cell>
          <cell r="G107">
            <v>0</v>
          </cell>
          <cell r="I107">
            <v>0</v>
          </cell>
          <cell r="O107">
            <v>0</v>
          </cell>
          <cell r="Q107">
            <v>2.7284841053187847E-12</v>
          </cell>
          <cell r="W107">
            <v>0</v>
          </cell>
          <cell r="Y107">
            <v>-0.12000000000261934</v>
          </cell>
          <cell r="AE107">
            <v>0</v>
          </cell>
          <cell r="AG107">
            <v>0</v>
          </cell>
          <cell r="AI107">
            <v>0</v>
          </cell>
          <cell r="AK107">
            <v>0</v>
          </cell>
          <cell r="AM107">
            <v>0</v>
          </cell>
          <cell r="AO107">
            <v>-0.11999999999989086</v>
          </cell>
        </row>
        <row r="108">
          <cell r="A108">
            <v>43770</v>
          </cell>
          <cell r="G108">
            <v>0</v>
          </cell>
          <cell r="I108">
            <v>0</v>
          </cell>
          <cell r="O108">
            <v>0</v>
          </cell>
          <cell r="Q108">
            <v>2.7284841053187847E-12</v>
          </cell>
          <cell r="W108">
            <v>0</v>
          </cell>
          <cell r="Y108">
            <v>-0.12000000000261934</v>
          </cell>
          <cell r="AE108">
            <v>0.12</v>
          </cell>
          <cell r="AG108">
            <v>0.12</v>
          </cell>
          <cell r="AI108">
            <v>0</v>
          </cell>
          <cell r="AK108">
            <v>0</v>
          </cell>
          <cell r="AM108">
            <v>0.12</v>
          </cell>
          <cell r="AO108">
            <v>1.0913492332065289E-13</v>
          </cell>
        </row>
        <row r="109">
          <cell r="A109">
            <v>43800</v>
          </cell>
          <cell r="G109">
            <v>0</v>
          </cell>
          <cell r="I109">
            <v>0</v>
          </cell>
          <cell r="O109">
            <v>0</v>
          </cell>
          <cell r="Q109">
            <v>2.7284841053187847E-12</v>
          </cell>
          <cell r="W109">
            <v>0</v>
          </cell>
          <cell r="Y109">
            <v>-0.12000000000261934</v>
          </cell>
          <cell r="AE109">
            <v>0</v>
          </cell>
          <cell r="AG109">
            <v>0.12</v>
          </cell>
          <cell r="AI109">
            <v>0</v>
          </cell>
          <cell r="AK109">
            <v>0</v>
          </cell>
          <cell r="AM109">
            <v>0</v>
          </cell>
          <cell r="AO109">
            <v>1.0913492332065289E-13</v>
          </cell>
        </row>
        <row r="110">
          <cell r="A110">
            <v>43831</v>
          </cell>
          <cell r="G110">
            <v>0</v>
          </cell>
          <cell r="I110">
            <v>0</v>
          </cell>
          <cell r="O110">
            <v>0</v>
          </cell>
          <cell r="Q110">
            <v>2.7284841053187847E-12</v>
          </cell>
          <cell r="W110">
            <v>0</v>
          </cell>
          <cell r="Y110">
            <v>-0.12000000000261934</v>
          </cell>
          <cell r="AE110">
            <v>0</v>
          </cell>
          <cell r="AG110">
            <v>0.12</v>
          </cell>
          <cell r="AI110">
            <v>0</v>
          </cell>
          <cell r="AK110">
            <v>0</v>
          </cell>
          <cell r="AM110">
            <v>0</v>
          </cell>
          <cell r="AO110">
            <v>1.0913492332065289E-13</v>
          </cell>
        </row>
        <row r="111">
          <cell r="A111">
            <v>43862</v>
          </cell>
          <cell r="G111">
            <v>0</v>
          </cell>
          <cell r="I111">
            <v>0</v>
          </cell>
          <cell r="O111">
            <v>0</v>
          </cell>
          <cell r="Q111">
            <v>2.7284841053187847E-12</v>
          </cell>
          <cell r="W111">
            <v>0</v>
          </cell>
          <cell r="Y111">
            <v>-0.12000000000261934</v>
          </cell>
          <cell r="AE111">
            <v>0</v>
          </cell>
          <cell r="AG111">
            <v>0.12</v>
          </cell>
          <cell r="AI111">
            <v>0</v>
          </cell>
          <cell r="AK111">
            <v>0</v>
          </cell>
          <cell r="AM111">
            <v>0</v>
          </cell>
          <cell r="AO111">
            <v>1.0913492332065289E-13</v>
          </cell>
        </row>
        <row r="112">
          <cell r="A112">
            <v>43891</v>
          </cell>
          <cell r="G112">
            <v>0</v>
          </cell>
          <cell r="I112">
            <v>0</v>
          </cell>
          <cell r="O112">
            <v>0</v>
          </cell>
          <cell r="Q112">
            <v>2.7284841053187847E-12</v>
          </cell>
          <cell r="W112">
            <v>0</v>
          </cell>
          <cell r="Y112">
            <v>-0.12000000000261934</v>
          </cell>
          <cell r="AE112">
            <v>0</v>
          </cell>
          <cell r="AG112">
            <v>0.12</v>
          </cell>
          <cell r="AI112">
            <v>0</v>
          </cell>
          <cell r="AK112">
            <v>0</v>
          </cell>
          <cell r="AM112">
            <v>0</v>
          </cell>
          <cell r="AO112">
            <v>1.0913492332065289E-13</v>
          </cell>
        </row>
        <row r="113">
          <cell r="A113">
            <v>43922</v>
          </cell>
          <cell r="G113">
            <v>0</v>
          </cell>
          <cell r="I113">
            <v>0</v>
          </cell>
          <cell r="O113">
            <v>0</v>
          </cell>
          <cell r="Q113">
            <v>2.7284841053187847E-12</v>
          </cell>
          <cell r="W113">
            <v>0</v>
          </cell>
          <cell r="Y113">
            <v>-0.12000000000261934</v>
          </cell>
          <cell r="AE113">
            <v>0</v>
          </cell>
          <cell r="AG113">
            <v>0.12</v>
          </cell>
          <cell r="AI113">
            <v>0</v>
          </cell>
          <cell r="AK113">
            <v>0</v>
          </cell>
          <cell r="AM113">
            <v>0</v>
          </cell>
          <cell r="AO113">
            <v>1.0913492332065289E-13</v>
          </cell>
        </row>
        <row r="114">
          <cell r="A114">
            <v>43952</v>
          </cell>
          <cell r="G114">
            <v>0</v>
          </cell>
          <cell r="I114">
            <v>0</v>
          </cell>
          <cell r="O114">
            <v>0</v>
          </cell>
          <cell r="Q114">
            <v>2.7284841053187847E-12</v>
          </cell>
          <cell r="W114">
            <v>0</v>
          </cell>
          <cell r="Y114">
            <v>-0.12000000000261934</v>
          </cell>
          <cell r="AE114">
            <v>0</v>
          </cell>
          <cell r="AG114">
            <v>0.12</v>
          </cell>
          <cell r="AI114">
            <v>0</v>
          </cell>
          <cell r="AK114">
            <v>0</v>
          </cell>
          <cell r="AM114">
            <v>0</v>
          </cell>
          <cell r="AO114">
            <v>1.0913492332065289E-13</v>
          </cell>
        </row>
        <row r="115">
          <cell r="A115">
            <v>43983</v>
          </cell>
          <cell r="G115">
            <v>0</v>
          </cell>
          <cell r="I115">
            <v>0</v>
          </cell>
          <cell r="O115">
            <v>0</v>
          </cell>
          <cell r="Q115">
            <v>2.7284841053187847E-12</v>
          </cell>
          <cell r="W115">
            <v>0</v>
          </cell>
          <cell r="Y115">
            <v>-0.12000000000261934</v>
          </cell>
          <cell r="AE115">
            <v>0</v>
          </cell>
          <cell r="AG115">
            <v>0.12</v>
          </cell>
          <cell r="AI115">
            <v>0</v>
          </cell>
          <cell r="AK115">
            <v>0</v>
          </cell>
          <cell r="AM115">
            <v>0</v>
          </cell>
          <cell r="AO115">
            <v>1.0913492332065289E-13</v>
          </cell>
        </row>
        <row r="116">
          <cell r="A116">
            <v>44013</v>
          </cell>
          <cell r="G116">
            <v>0</v>
          </cell>
          <cell r="I116">
            <v>0</v>
          </cell>
          <cell r="O116">
            <v>0</v>
          </cell>
          <cell r="Q116">
            <v>2.7284841053187847E-12</v>
          </cell>
          <cell r="W116">
            <v>0</v>
          </cell>
          <cell r="Y116">
            <v>-0.12000000000261934</v>
          </cell>
          <cell r="AE116">
            <v>0</v>
          </cell>
          <cell r="AG116">
            <v>0.12</v>
          </cell>
          <cell r="AI116">
            <v>0</v>
          </cell>
          <cell r="AK116">
            <v>0</v>
          </cell>
          <cell r="AM116">
            <v>0</v>
          </cell>
          <cell r="AO116">
            <v>1.0913492332065289E-13</v>
          </cell>
        </row>
        <row r="117">
          <cell r="A117">
            <v>44044</v>
          </cell>
          <cell r="G117">
            <v>0</v>
          </cell>
          <cell r="I117">
            <v>0</v>
          </cell>
          <cell r="O117">
            <v>0</v>
          </cell>
          <cell r="Q117">
            <v>2.7284841053187847E-12</v>
          </cell>
          <cell r="W117">
            <v>0</v>
          </cell>
          <cell r="Y117">
            <v>-0.12000000000261934</v>
          </cell>
          <cell r="AE117">
            <v>0</v>
          </cell>
          <cell r="AG117">
            <v>0.12</v>
          </cell>
          <cell r="AI117">
            <v>0</v>
          </cell>
          <cell r="AK117">
            <v>0</v>
          </cell>
          <cell r="AM117">
            <v>0</v>
          </cell>
          <cell r="AO117">
            <v>1.0913492332065289E-13</v>
          </cell>
        </row>
        <row r="118">
          <cell r="A118">
            <v>44075</v>
          </cell>
          <cell r="G118">
            <v>0</v>
          </cell>
          <cell r="I118">
            <v>0</v>
          </cell>
          <cell r="O118">
            <v>0</v>
          </cell>
          <cell r="Q118">
            <v>2.7284841053187847E-12</v>
          </cell>
          <cell r="W118">
            <v>0</v>
          </cell>
          <cell r="Y118">
            <v>-0.12000000000261934</v>
          </cell>
          <cell r="AE118">
            <v>0</v>
          </cell>
          <cell r="AG118">
            <v>0.12</v>
          </cell>
          <cell r="AI118">
            <v>0</v>
          </cell>
          <cell r="AK118">
            <v>0</v>
          </cell>
          <cell r="AM118">
            <v>0</v>
          </cell>
          <cell r="AO118">
            <v>1.0913492332065289E-13</v>
          </cell>
        </row>
        <row r="119">
          <cell r="A119">
            <v>44105</v>
          </cell>
          <cell r="G119">
            <v>0</v>
          </cell>
          <cell r="I119">
            <v>0</v>
          </cell>
          <cell r="O119">
            <v>0</v>
          </cell>
          <cell r="Q119">
            <v>2.7284841053187847E-12</v>
          </cell>
          <cell r="W119">
            <v>0</v>
          </cell>
          <cell r="Y119">
            <v>-0.12000000000261934</v>
          </cell>
          <cell r="AE119">
            <v>0</v>
          </cell>
          <cell r="AG119">
            <v>0.12</v>
          </cell>
          <cell r="AI119">
            <v>0</v>
          </cell>
          <cell r="AK119">
            <v>0</v>
          </cell>
          <cell r="AM119">
            <v>0</v>
          </cell>
          <cell r="AO119">
            <v>1.0913492332065289E-13</v>
          </cell>
        </row>
        <row r="120">
          <cell r="A120">
            <v>44136</v>
          </cell>
          <cell r="G120">
            <v>0</v>
          </cell>
          <cell r="I120">
            <v>0</v>
          </cell>
          <cell r="O120">
            <v>0</v>
          </cell>
          <cell r="Q120">
            <v>2.7284841053187847E-12</v>
          </cell>
          <cell r="W120">
            <v>0</v>
          </cell>
          <cell r="Y120">
            <v>-0.12000000000261934</v>
          </cell>
          <cell r="AE120">
            <v>0</v>
          </cell>
          <cell r="AG120">
            <v>0.12</v>
          </cell>
          <cell r="AI120">
            <v>0</v>
          </cell>
          <cell r="AK120">
            <v>0</v>
          </cell>
          <cell r="AM120">
            <v>0</v>
          </cell>
          <cell r="AO120">
            <v>1.0913492332065289E-13</v>
          </cell>
        </row>
        <row r="121">
          <cell r="A121">
            <v>44166</v>
          </cell>
          <cell r="G121">
            <v>0</v>
          </cell>
          <cell r="I121">
            <v>0</v>
          </cell>
          <cell r="O121">
            <v>0</v>
          </cell>
          <cell r="Q121">
            <v>2.7284841053187847E-12</v>
          </cell>
          <cell r="W121">
            <v>0</v>
          </cell>
          <cell r="Y121">
            <v>-0.12000000000261934</v>
          </cell>
          <cell r="AE121">
            <v>0</v>
          </cell>
          <cell r="AG121">
            <v>0.12</v>
          </cell>
          <cell r="AI121">
            <v>0</v>
          </cell>
          <cell r="AK121">
            <v>0</v>
          </cell>
          <cell r="AM121">
            <v>0</v>
          </cell>
          <cell r="AO121">
            <v>1.0913492332065289E-13</v>
          </cell>
        </row>
        <row r="122">
          <cell r="A122">
            <v>44197</v>
          </cell>
          <cell r="G122">
            <v>0</v>
          </cell>
          <cell r="I122">
            <v>0</v>
          </cell>
          <cell r="O122">
            <v>0</v>
          </cell>
          <cell r="Q122">
            <v>2.7284841053187847E-12</v>
          </cell>
          <cell r="W122">
            <v>0</v>
          </cell>
          <cell r="Y122">
            <v>-0.12000000000261934</v>
          </cell>
          <cell r="AE122">
            <v>0</v>
          </cell>
          <cell r="AG122">
            <v>0.12</v>
          </cell>
          <cell r="AI122">
            <v>0</v>
          </cell>
          <cell r="AK122">
            <v>0</v>
          </cell>
          <cell r="AM122">
            <v>0</v>
          </cell>
          <cell r="AO122">
            <v>1.0913492332065289E-13</v>
          </cell>
        </row>
        <row r="123">
          <cell r="A123">
            <v>44228</v>
          </cell>
          <cell r="G123">
            <v>0</v>
          </cell>
          <cell r="I123">
            <v>0</v>
          </cell>
          <cell r="O123">
            <v>0</v>
          </cell>
          <cell r="Q123">
            <v>2.7284841053187847E-12</v>
          </cell>
          <cell r="W123">
            <v>0</v>
          </cell>
          <cell r="Y123">
            <v>-0.12000000000261934</v>
          </cell>
          <cell r="AE123">
            <v>0</v>
          </cell>
          <cell r="AG123">
            <v>0.12</v>
          </cell>
          <cell r="AI123">
            <v>0</v>
          </cell>
          <cell r="AK123">
            <v>0</v>
          </cell>
          <cell r="AM123">
            <v>0</v>
          </cell>
          <cell r="AO123">
            <v>1.0913492332065289E-13</v>
          </cell>
        </row>
        <row r="124">
          <cell r="A124">
            <v>44256</v>
          </cell>
          <cell r="G124">
            <v>0</v>
          </cell>
          <cell r="I124">
            <v>0</v>
          </cell>
          <cell r="O124">
            <v>0</v>
          </cell>
          <cell r="Q124">
            <v>2.7284841053187847E-12</v>
          </cell>
          <cell r="W124">
            <v>0</v>
          </cell>
          <cell r="Y124">
            <v>-0.12000000000261934</v>
          </cell>
          <cell r="AE124">
            <v>0</v>
          </cell>
          <cell r="AG124">
            <v>0.12</v>
          </cell>
          <cell r="AI124">
            <v>0</v>
          </cell>
          <cell r="AK124">
            <v>0</v>
          </cell>
          <cell r="AM124">
            <v>0</v>
          </cell>
          <cell r="AO124">
            <v>1.0913492332065289E-13</v>
          </cell>
        </row>
        <row r="125">
          <cell r="A125">
            <v>44287</v>
          </cell>
          <cell r="G125">
            <v>0</v>
          </cell>
          <cell r="I125">
            <v>0</v>
          </cell>
          <cell r="O125">
            <v>0</v>
          </cell>
          <cell r="Q125">
            <v>2.7284841053187847E-12</v>
          </cell>
          <cell r="W125">
            <v>0</v>
          </cell>
          <cell r="Y125">
            <v>-0.12000000000261934</v>
          </cell>
          <cell r="AE125">
            <v>0</v>
          </cell>
          <cell r="AG125">
            <v>0.12</v>
          </cell>
          <cell r="AI125">
            <v>0</v>
          </cell>
          <cell r="AK125">
            <v>0</v>
          </cell>
          <cell r="AM125">
            <v>0</v>
          </cell>
          <cell r="AO125">
            <v>1.0913492332065289E-13</v>
          </cell>
        </row>
        <row r="126">
          <cell r="A126">
            <v>44317</v>
          </cell>
          <cell r="G126">
            <v>0</v>
          </cell>
          <cell r="I126">
            <v>0</v>
          </cell>
          <cell r="O126">
            <v>0</v>
          </cell>
          <cell r="Q126">
            <v>2.7284841053187847E-12</v>
          </cell>
          <cell r="W126">
            <v>0</v>
          </cell>
          <cell r="Y126">
            <v>-0.12000000000261934</v>
          </cell>
          <cell r="AE126">
            <v>0</v>
          </cell>
          <cell r="AG126">
            <v>0.12</v>
          </cell>
          <cell r="AI126">
            <v>0</v>
          </cell>
          <cell r="AK126">
            <v>0</v>
          </cell>
          <cell r="AM126">
            <v>0</v>
          </cell>
          <cell r="AO126">
            <v>1.0913492332065289E-13</v>
          </cell>
        </row>
        <row r="127">
          <cell r="A127">
            <v>44348</v>
          </cell>
          <cell r="G127">
            <v>0</v>
          </cell>
          <cell r="I127">
            <v>0</v>
          </cell>
          <cell r="O127">
            <v>0</v>
          </cell>
          <cell r="Q127">
            <v>2.7284841053187847E-12</v>
          </cell>
          <cell r="W127">
            <v>0</v>
          </cell>
          <cell r="Y127">
            <v>-0.12000000000261934</v>
          </cell>
          <cell r="AE127">
            <v>0</v>
          </cell>
          <cell r="AG127">
            <v>0.12</v>
          </cell>
          <cell r="AI127">
            <v>0</v>
          </cell>
          <cell r="AK127">
            <v>0</v>
          </cell>
          <cell r="AM127">
            <v>0</v>
          </cell>
          <cell r="AO127">
            <v>1.0913492332065289E-13</v>
          </cell>
        </row>
        <row r="128">
          <cell r="A128">
            <v>44378</v>
          </cell>
          <cell r="G128">
            <v>0</v>
          </cell>
          <cell r="I128">
            <v>0</v>
          </cell>
          <cell r="O128">
            <v>0</v>
          </cell>
          <cell r="Q128">
            <v>2.7284841053187847E-12</v>
          </cell>
          <cell r="W128">
            <v>0</v>
          </cell>
          <cell r="Y128">
            <v>-0.12000000000261934</v>
          </cell>
          <cell r="AE128">
            <v>0</v>
          </cell>
          <cell r="AG128">
            <v>0.12</v>
          </cell>
          <cell r="AI128">
            <v>0</v>
          </cell>
          <cell r="AK128">
            <v>0</v>
          </cell>
          <cell r="AM128">
            <v>0</v>
          </cell>
          <cell r="AO128">
            <v>1.0913492332065289E-13</v>
          </cell>
        </row>
        <row r="129">
          <cell r="A129">
            <v>44409</v>
          </cell>
          <cell r="G129">
            <v>0</v>
          </cell>
          <cell r="I129">
            <v>0</v>
          </cell>
          <cell r="O129">
            <v>0</v>
          </cell>
          <cell r="Q129">
            <v>2.7284841053187847E-12</v>
          </cell>
          <cell r="W129">
            <v>0</v>
          </cell>
          <cell r="Y129">
            <v>-0.12000000000261934</v>
          </cell>
          <cell r="AE129">
            <v>0</v>
          </cell>
          <cell r="AG129">
            <v>0.12</v>
          </cell>
          <cell r="AI129">
            <v>0</v>
          </cell>
          <cell r="AK129">
            <v>0</v>
          </cell>
          <cell r="AM129">
            <v>0</v>
          </cell>
          <cell r="AO129">
            <v>1.0913492332065289E-13</v>
          </cell>
        </row>
        <row r="130">
          <cell r="A130">
            <v>44440</v>
          </cell>
          <cell r="G130">
            <v>0</v>
          </cell>
          <cell r="I130">
            <v>0</v>
          </cell>
          <cell r="O130">
            <v>0</v>
          </cell>
          <cell r="Q130">
            <v>2.7284841053187847E-12</v>
          </cell>
          <cell r="W130">
            <v>0</v>
          </cell>
          <cell r="Y130">
            <v>-0.12000000000261934</v>
          </cell>
          <cell r="AE130">
            <v>0</v>
          </cell>
          <cell r="AG130">
            <v>0.12</v>
          </cell>
          <cell r="AI130">
            <v>0</v>
          </cell>
          <cell r="AK130">
            <v>0</v>
          </cell>
          <cell r="AM130">
            <v>0</v>
          </cell>
          <cell r="AO130">
            <v>1.0913492332065289E-13</v>
          </cell>
        </row>
        <row r="131">
          <cell r="A131">
            <v>44470</v>
          </cell>
          <cell r="G131">
            <v>0</v>
          </cell>
          <cell r="I131">
            <v>0</v>
          </cell>
          <cell r="O131">
            <v>0</v>
          </cell>
          <cell r="Q131">
            <v>2.7284841053187847E-12</v>
          </cell>
          <cell r="W131">
            <v>0</v>
          </cell>
          <cell r="Y131">
            <v>-0.12000000000261934</v>
          </cell>
          <cell r="AE131">
            <v>0</v>
          </cell>
          <cell r="AG131">
            <v>0.12</v>
          </cell>
          <cell r="AI131">
            <v>0</v>
          </cell>
          <cell r="AK131">
            <v>0</v>
          </cell>
          <cell r="AM131">
            <v>0</v>
          </cell>
          <cell r="AO131">
            <v>1.0913492332065289E-13</v>
          </cell>
        </row>
        <row r="132">
          <cell r="A132">
            <v>44501</v>
          </cell>
          <cell r="G132">
            <v>0</v>
          </cell>
          <cell r="I132">
            <v>0</v>
          </cell>
          <cell r="O132">
            <v>0</v>
          </cell>
          <cell r="Q132">
            <v>2.7284841053187847E-12</v>
          </cell>
          <cell r="W132">
            <v>0</v>
          </cell>
          <cell r="Y132">
            <v>-0.12000000000261934</v>
          </cell>
          <cell r="AE132">
            <v>0</v>
          </cell>
          <cell r="AG132">
            <v>0.12</v>
          </cell>
          <cell r="AI132">
            <v>0</v>
          </cell>
          <cell r="AK132">
            <v>0</v>
          </cell>
          <cell r="AM132">
            <v>0</v>
          </cell>
          <cell r="AO132">
            <v>1.0913492332065289E-13</v>
          </cell>
        </row>
        <row r="133">
          <cell r="A133">
            <v>44531</v>
          </cell>
          <cell r="G133">
            <v>0</v>
          </cell>
          <cell r="I133">
            <v>0</v>
          </cell>
          <cell r="O133">
            <v>0</v>
          </cell>
          <cell r="Q133">
            <v>2.7284841053187847E-12</v>
          </cell>
          <cell r="W133">
            <v>0</v>
          </cell>
          <cell r="Y133">
            <v>-0.12000000000261934</v>
          </cell>
          <cell r="AE133">
            <v>0</v>
          </cell>
          <cell r="AG133">
            <v>0.12</v>
          </cell>
          <cell r="AI133">
            <v>0</v>
          </cell>
          <cell r="AK133">
            <v>0</v>
          </cell>
          <cell r="AM133">
            <v>0</v>
          </cell>
          <cell r="AO133">
            <v>1.0913492332065289E-13</v>
          </cell>
        </row>
        <row r="134">
          <cell r="A134">
            <v>44562</v>
          </cell>
          <cell r="G134">
            <v>0</v>
          </cell>
          <cell r="I134">
            <v>0</v>
          </cell>
          <cell r="O134">
            <v>0</v>
          </cell>
          <cell r="Q134">
            <v>2.7284841053187847E-12</v>
          </cell>
          <cell r="W134">
            <v>0</v>
          </cell>
          <cell r="Y134">
            <v>-0.12000000000261934</v>
          </cell>
          <cell r="AE134">
            <v>0</v>
          </cell>
          <cell r="AG134">
            <v>0.12</v>
          </cell>
          <cell r="AI134">
            <v>0</v>
          </cell>
          <cell r="AK134">
            <v>0</v>
          </cell>
          <cell r="AM134">
            <v>0</v>
          </cell>
          <cell r="AO134">
            <v>1.0913492332065289E-13</v>
          </cell>
        </row>
        <row r="135">
          <cell r="A135">
            <v>44593</v>
          </cell>
          <cell r="G135">
            <v>0</v>
          </cell>
          <cell r="I135">
            <v>0</v>
          </cell>
          <cell r="O135">
            <v>0</v>
          </cell>
          <cell r="Q135">
            <v>2.7284841053187847E-12</v>
          </cell>
          <cell r="W135">
            <v>0</v>
          </cell>
          <cell r="Y135">
            <v>-0.12000000000261934</v>
          </cell>
          <cell r="AE135">
            <v>0</v>
          </cell>
          <cell r="AG135">
            <v>0.12</v>
          </cell>
          <cell r="AI135">
            <v>0</v>
          </cell>
          <cell r="AK135">
            <v>0</v>
          </cell>
          <cell r="AM135">
            <v>0</v>
          </cell>
          <cell r="AO135">
            <v>1.0913492332065289E-13</v>
          </cell>
        </row>
        <row r="136">
          <cell r="A136">
            <v>44621</v>
          </cell>
          <cell r="G136">
            <v>0</v>
          </cell>
          <cell r="I136">
            <v>0</v>
          </cell>
          <cell r="O136">
            <v>0</v>
          </cell>
          <cell r="Q136">
            <v>2.7284841053187847E-12</v>
          </cell>
          <cell r="W136">
            <v>0</v>
          </cell>
          <cell r="Y136">
            <v>-0.12000000000261934</v>
          </cell>
          <cell r="AE136">
            <v>0</v>
          </cell>
          <cell r="AG136">
            <v>0.12</v>
          </cell>
          <cell r="AI136">
            <v>0</v>
          </cell>
          <cell r="AK136">
            <v>0</v>
          </cell>
          <cell r="AM136">
            <v>0</v>
          </cell>
          <cell r="AO136">
            <v>1.0913492332065289E-13</v>
          </cell>
        </row>
        <row r="137">
          <cell r="A137">
            <v>44652</v>
          </cell>
          <cell r="G137">
            <v>0</v>
          </cell>
          <cell r="I137">
            <v>0</v>
          </cell>
          <cell r="O137">
            <v>0</v>
          </cell>
          <cell r="Q137">
            <v>2.7284841053187847E-12</v>
          </cell>
          <cell r="W137">
            <v>0</v>
          </cell>
          <cell r="Y137">
            <v>-0.12000000000261934</v>
          </cell>
          <cell r="AE137">
            <v>0</v>
          </cell>
          <cell r="AG137">
            <v>0.12</v>
          </cell>
          <cell r="AI137">
            <v>0</v>
          </cell>
          <cell r="AK137">
            <v>0</v>
          </cell>
          <cell r="AM137">
            <v>0</v>
          </cell>
          <cell r="AO137">
            <v>1.0913492332065289E-13</v>
          </cell>
        </row>
        <row r="138">
          <cell r="A138">
            <v>44682</v>
          </cell>
          <cell r="G138">
            <v>0</v>
          </cell>
          <cell r="I138">
            <v>0</v>
          </cell>
          <cell r="O138">
            <v>0</v>
          </cell>
          <cell r="Q138">
            <v>2.7284841053187847E-12</v>
          </cell>
          <cell r="W138">
            <v>0</v>
          </cell>
          <cell r="Y138">
            <v>-0.12000000000261934</v>
          </cell>
          <cell r="AE138">
            <v>0</v>
          </cell>
          <cell r="AG138">
            <v>0.12</v>
          </cell>
          <cell r="AI138">
            <v>0</v>
          </cell>
          <cell r="AK138">
            <v>0</v>
          </cell>
          <cell r="AM138">
            <v>0</v>
          </cell>
          <cell r="AO138">
            <v>1.0913492332065289E-13</v>
          </cell>
        </row>
        <row r="139">
          <cell r="A139">
            <v>44713</v>
          </cell>
          <cell r="G139">
            <v>0</v>
          </cell>
          <cell r="I139">
            <v>0</v>
          </cell>
          <cell r="O139">
            <v>0</v>
          </cell>
          <cell r="Q139">
            <v>2.7284841053187847E-12</v>
          </cell>
          <cell r="W139">
            <v>0</v>
          </cell>
          <cell r="Y139">
            <v>-0.12000000000261934</v>
          </cell>
          <cell r="AE139">
            <v>0</v>
          </cell>
          <cell r="AG139">
            <v>0.12</v>
          </cell>
          <cell r="AI139">
            <v>0</v>
          </cell>
          <cell r="AK139">
            <v>0</v>
          </cell>
          <cell r="AM139">
            <v>0</v>
          </cell>
          <cell r="AO139">
            <v>1.0913492332065289E-13</v>
          </cell>
        </row>
        <row r="140">
          <cell r="A140">
            <v>44743</v>
          </cell>
          <cell r="G140">
            <v>0</v>
          </cell>
          <cell r="I140">
            <v>0</v>
          </cell>
          <cell r="O140">
            <v>0</v>
          </cell>
          <cell r="Q140">
            <v>2.7284841053187847E-12</v>
          </cell>
          <cell r="W140">
            <v>0</v>
          </cell>
          <cell r="Y140">
            <v>-0.12000000000261934</v>
          </cell>
          <cell r="AE140">
            <v>0</v>
          </cell>
          <cell r="AG140">
            <v>0.12</v>
          </cell>
          <cell r="AI140">
            <v>0</v>
          </cell>
          <cell r="AK140">
            <v>0</v>
          </cell>
          <cell r="AM140">
            <v>0</v>
          </cell>
          <cell r="AO140">
            <v>1.0913492332065289E-13</v>
          </cell>
        </row>
        <row r="141">
          <cell r="A141">
            <v>44774</v>
          </cell>
          <cell r="G141">
            <v>0</v>
          </cell>
          <cell r="I141">
            <v>0</v>
          </cell>
          <cell r="O141">
            <v>0</v>
          </cell>
          <cell r="Q141">
            <v>2.7284841053187847E-12</v>
          </cell>
          <cell r="W141">
            <v>0</v>
          </cell>
          <cell r="Y141">
            <v>-0.12000000000261934</v>
          </cell>
          <cell r="AE141">
            <v>0</v>
          </cell>
          <cell r="AG141">
            <v>0.12</v>
          </cell>
          <cell r="AI141">
            <v>0</v>
          </cell>
          <cell r="AK141">
            <v>0</v>
          </cell>
          <cell r="AM141">
            <v>0</v>
          </cell>
          <cell r="AO141">
            <v>1.0913492332065289E-13</v>
          </cell>
        </row>
        <row r="142">
          <cell r="A142">
            <v>44805</v>
          </cell>
          <cell r="G142">
            <v>0</v>
          </cell>
          <cell r="I142">
            <v>0</v>
          </cell>
          <cell r="O142">
            <v>0</v>
          </cell>
          <cell r="Q142">
            <v>2.7284841053187847E-12</v>
          </cell>
          <cell r="W142">
            <v>0</v>
          </cell>
          <cell r="Y142">
            <v>-0.12000000000261934</v>
          </cell>
          <cell r="AE142">
            <v>0</v>
          </cell>
          <cell r="AG142">
            <v>0.12</v>
          </cell>
          <cell r="AI142">
            <v>0</v>
          </cell>
          <cell r="AK142">
            <v>0</v>
          </cell>
          <cell r="AM142">
            <v>0</v>
          </cell>
          <cell r="AO142">
            <v>1.0913492332065289E-13</v>
          </cell>
        </row>
        <row r="143">
          <cell r="A143">
            <v>44835</v>
          </cell>
          <cell r="G143">
            <v>0</v>
          </cell>
          <cell r="I143">
            <v>0</v>
          </cell>
          <cell r="O143">
            <v>0</v>
          </cell>
          <cell r="Q143">
            <v>2.7284841053187847E-12</v>
          </cell>
          <cell r="W143">
            <v>0</v>
          </cell>
          <cell r="Y143">
            <v>-0.12000000000261934</v>
          </cell>
          <cell r="AE143">
            <v>0</v>
          </cell>
          <cell r="AG143">
            <v>0.12</v>
          </cell>
          <cell r="AI143">
            <v>0</v>
          </cell>
          <cell r="AK143">
            <v>0</v>
          </cell>
          <cell r="AM143">
            <v>0</v>
          </cell>
          <cell r="AO143">
            <v>1.0913492332065289E-13</v>
          </cell>
        </row>
        <row r="144">
          <cell r="A144">
            <v>44866</v>
          </cell>
          <cell r="G144">
            <v>0</v>
          </cell>
          <cell r="I144">
            <v>0</v>
          </cell>
          <cell r="O144">
            <v>0</v>
          </cell>
          <cell r="Q144">
            <v>2.7284841053187847E-12</v>
          </cell>
          <cell r="W144">
            <v>0</v>
          </cell>
          <cell r="Y144">
            <v>-0.12000000000261934</v>
          </cell>
          <cell r="AE144">
            <v>0</v>
          </cell>
          <cell r="AG144">
            <v>0.12</v>
          </cell>
          <cell r="AI144">
            <v>0</v>
          </cell>
          <cell r="AK144">
            <v>0</v>
          </cell>
          <cell r="AM144">
            <v>0</v>
          </cell>
          <cell r="AO144">
            <v>1.0913492332065289E-13</v>
          </cell>
        </row>
        <row r="145">
          <cell r="A145">
            <v>44896</v>
          </cell>
          <cell r="G145">
            <v>0</v>
          </cell>
          <cell r="I145">
            <v>0</v>
          </cell>
          <cell r="O145">
            <v>0</v>
          </cell>
          <cell r="Q145">
            <v>2.7284841053187847E-12</v>
          </cell>
          <cell r="W145">
            <v>0</v>
          </cell>
          <cell r="Y145">
            <v>-0.12000000000261934</v>
          </cell>
          <cell r="AE145">
            <v>0</v>
          </cell>
          <cell r="AG145">
            <v>0.12</v>
          </cell>
          <cell r="AI145">
            <v>0</v>
          </cell>
          <cell r="AK145">
            <v>0</v>
          </cell>
          <cell r="AM145">
            <v>0</v>
          </cell>
          <cell r="AO145">
            <v>1.0913492332065289E-13</v>
          </cell>
        </row>
        <row r="146">
          <cell r="A146">
            <v>44927</v>
          </cell>
          <cell r="G146">
            <v>0</v>
          </cell>
          <cell r="I146">
            <v>0</v>
          </cell>
          <cell r="O146">
            <v>0</v>
          </cell>
          <cell r="Q146">
            <v>2.7284841053187847E-12</v>
          </cell>
          <cell r="W146">
            <v>0</v>
          </cell>
          <cell r="Y146">
            <v>-0.12000000000261934</v>
          </cell>
          <cell r="AE146">
            <v>0</v>
          </cell>
          <cell r="AG146">
            <v>0.12</v>
          </cell>
          <cell r="AI146">
            <v>0</v>
          </cell>
          <cell r="AK146">
            <v>0</v>
          </cell>
          <cell r="AM146">
            <v>0</v>
          </cell>
          <cell r="AO146">
            <v>1.0913492332065289E-13</v>
          </cell>
        </row>
        <row r="147">
          <cell r="A147">
            <v>44958</v>
          </cell>
          <cell r="G147">
            <v>0</v>
          </cell>
          <cell r="I147">
            <v>0</v>
          </cell>
          <cell r="O147">
            <v>0</v>
          </cell>
          <cell r="Q147">
            <v>2.7284841053187847E-12</v>
          </cell>
          <cell r="W147">
            <v>0</v>
          </cell>
          <cell r="Y147">
            <v>-0.12000000000261934</v>
          </cell>
          <cell r="AE147">
            <v>0</v>
          </cell>
          <cell r="AG147">
            <v>0.12</v>
          </cell>
          <cell r="AI147">
            <v>0</v>
          </cell>
          <cell r="AK147">
            <v>0</v>
          </cell>
          <cell r="AM147">
            <v>0</v>
          </cell>
          <cell r="AO147">
            <v>1.0913492332065289E-13</v>
          </cell>
        </row>
        <row r="148">
          <cell r="A148">
            <v>44986</v>
          </cell>
          <cell r="G148">
            <v>0</v>
          </cell>
          <cell r="I148">
            <v>0</v>
          </cell>
          <cell r="O148">
            <v>0</v>
          </cell>
          <cell r="Q148">
            <v>2.7284841053187847E-12</v>
          </cell>
          <cell r="W148">
            <v>0</v>
          </cell>
          <cell r="Y148">
            <v>-0.12000000000261934</v>
          </cell>
          <cell r="AE148">
            <v>0</v>
          </cell>
          <cell r="AG148">
            <v>0.12</v>
          </cell>
          <cell r="AI148">
            <v>0</v>
          </cell>
          <cell r="AK148">
            <v>0</v>
          </cell>
          <cell r="AM148">
            <v>0</v>
          </cell>
          <cell r="AO148">
            <v>1.0913492332065289E-13</v>
          </cell>
        </row>
        <row r="149">
          <cell r="A149">
            <v>45017</v>
          </cell>
          <cell r="G149">
            <v>0</v>
          </cell>
          <cell r="I149">
            <v>0</v>
          </cell>
          <cell r="O149">
            <v>0</v>
          </cell>
          <cell r="Q149">
            <v>2.7284841053187847E-12</v>
          </cell>
          <cell r="W149">
            <v>0</v>
          </cell>
          <cell r="Y149">
            <v>-0.12000000000261934</v>
          </cell>
          <cell r="AE149">
            <v>0</v>
          </cell>
          <cell r="AG149">
            <v>0.12</v>
          </cell>
          <cell r="AI149">
            <v>0</v>
          </cell>
          <cell r="AK149">
            <v>0</v>
          </cell>
          <cell r="AM149">
            <v>0</v>
          </cell>
          <cell r="AO149">
            <v>1.0913492332065289E-13</v>
          </cell>
        </row>
        <row r="150">
          <cell r="A150">
            <v>45047</v>
          </cell>
          <cell r="G150">
            <v>0</v>
          </cell>
          <cell r="I150">
            <v>0</v>
          </cell>
          <cell r="O150">
            <v>0</v>
          </cell>
          <cell r="Q150">
            <v>2.7284841053187847E-12</v>
          </cell>
          <cell r="W150">
            <v>0</v>
          </cell>
          <cell r="Y150">
            <v>-0.12000000000261934</v>
          </cell>
          <cell r="AE150">
            <v>0</v>
          </cell>
          <cell r="AG150">
            <v>0.12</v>
          </cell>
          <cell r="AI150">
            <v>0</v>
          </cell>
          <cell r="AK150">
            <v>0</v>
          </cell>
          <cell r="AM150">
            <v>0</v>
          </cell>
          <cell r="AO150">
            <v>1.0913492332065289E-13</v>
          </cell>
        </row>
        <row r="151">
          <cell r="A151">
            <v>45078</v>
          </cell>
          <cell r="G151">
            <v>0</v>
          </cell>
          <cell r="I151">
            <v>0</v>
          </cell>
          <cell r="O151">
            <v>0</v>
          </cell>
          <cell r="Q151">
            <v>2.7284841053187847E-12</v>
          </cell>
          <cell r="W151">
            <v>0</v>
          </cell>
          <cell r="Y151">
            <v>-0.12000000000261934</v>
          </cell>
          <cell r="AE151">
            <v>0</v>
          </cell>
          <cell r="AG151">
            <v>0.12</v>
          </cell>
          <cell r="AI151">
            <v>0</v>
          </cell>
          <cell r="AK151">
            <v>0</v>
          </cell>
          <cell r="AM151">
            <v>0</v>
          </cell>
          <cell r="AO151">
            <v>1.0913492332065289E-13</v>
          </cell>
        </row>
        <row r="152">
          <cell r="A152">
            <v>45108</v>
          </cell>
          <cell r="G152">
            <v>0</v>
          </cell>
          <cell r="I152">
            <v>0</v>
          </cell>
          <cell r="O152">
            <v>0</v>
          </cell>
          <cell r="Q152">
            <v>2.7284841053187847E-12</v>
          </cell>
          <cell r="W152">
            <v>0</v>
          </cell>
          <cell r="Y152">
            <v>-0.12000000000261934</v>
          </cell>
          <cell r="AE152">
            <v>0</v>
          </cell>
          <cell r="AG152">
            <v>0.12</v>
          </cell>
          <cell r="AI152">
            <v>0</v>
          </cell>
          <cell r="AK152">
            <v>0</v>
          </cell>
          <cell r="AM152">
            <v>0</v>
          </cell>
          <cell r="AO152">
            <v>1.0913492332065289E-13</v>
          </cell>
        </row>
        <row r="153">
          <cell r="A153">
            <v>45139</v>
          </cell>
          <cell r="G153">
            <v>0</v>
          </cell>
          <cell r="I153">
            <v>0</v>
          </cell>
          <cell r="O153">
            <v>0</v>
          </cell>
          <cell r="Q153">
            <v>2.7284841053187847E-12</v>
          </cell>
          <cell r="W153">
            <v>0</v>
          </cell>
          <cell r="Y153">
            <v>-0.12000000000261934</v>
          </cell>
          <cell r="AE153">
            <v>0</v>
          </cell>
          <cell r="AG153">
            <v>0.12</v>
          </cell>
          <cell r="AI153">
            <v>0</v>
          </cell>
          <cell r="AK153">
            <v>0</v>
          </cell>
          <cell r="AM153">
            <v>0</v>
          </cell>
          <cell r="AO153">
            <v>1.0913492332065289E-13</v>
          </cell>
        </row>
        <row r="154">
          <cell r="A154">
            <v>45170</v>
          </cell>
          <cell r="G154">
            <v>0</v>
          </cell>
          <cell r="I154">
            <v>0</v>
          </cell>
          <cell r="O154">
            <v>0</v>
          </cell>
          <cell r="Q154">
            <v>2.7284841053187847E-12</v>
          </cell>
          <cell r="W154">
            <v>0</v>
          </cell>
          <cell r="Y154">
            <v>-0.12000000000261934</v>
          </cell>
          <cell r="AE154">
            <v>0</v>
          </cell>
          <cell r="AG154">
            <v>0.12</v>
          </cell>
          <cell r="AI154">
            <v>0</v>
          </cell>
          <cell r="AK154">
            <v>0</v>
          </cell>
          <cell r="AM154">
            <v>0</v>
          </cell>
          <cell r="AO154">
            <v>1.0913492332065289E-13</v>
          </cell>
        </row>
        <row r="155">
          <cell r="A155">
            <v>45200</v>
          </cell>
          <cell r="G155">
            <v>0</v>
          </cell>
          <cell r="I155">
            <v>0</v>
          </cell>
          <cell r="O155">
            <v>0</v>
          </cell>
          <cell r="Q155">
            <v>2.7284841053187847E-12</v>
          </cell>
          <cell r="W155">
            <v>0</v>
          </cell>
          <cell r="Y155">
            <v>-0.12000000000261934</v>
          </cell>
          <cell r="AE155">
            <v>0</v>
          </cell>
          <cell r="AG155">
            <v>0.12</v>
          </cell>
          <cell r="AI155">
            <v>0</v>
          </cell>
          <cell r="AK155">
            <v>0</v>
          </cell>
          <cell r="AM155">
            <v>0</v>
          </cell>
          <cell r="AO155">
            <v>1.0913492332065289E-13</v>
          </cell>
        </row>
        <row r="156">
          <cell r="A156">
            <v>45231</v>
          </cell>
          <cell r="G156">
            <v>0</v>
          </cell>
          <cell r="I156">
            <v>0</v>
          </cell>
          <cell r="O156">
            <v>0</v>
          </cell>
          <cell r="Q156">
            <v>2.7284841053187847E-12</v>
          </cell>
          <cell r="W156">
            <v>0</v>
          </cell>
          <cell r="Y156">
            <v>-0.12000000000261934</v>
          </cell>
          <cell r="AE156">
            <v>0</v>
          </cell>
          <cell r="AG156">
            <v>0.12</v>
          </cell>
          <cell r="AI156">
            <v>0</v>
          </cell>
          <cell r="AK156">
            <v>0</v>
          </cell>
          <cell r="AM156">
            <v>0</v>
          </cell>
          <cell r="AO156">
            <v>1.0913492332065289E-13</v>
          </cell>
        </row>
        <row r="157">
          <cell r="A157">
            <v>45261</v>
          </cell>
          <cell r="G157">
            <v>0</v>
          </cell>
          <cell r="I157">
            <v>0</v>
          </cell>
          <cell r="O157">
            <v>0</v>
          </cell>
          <cell r="Q157">
            <v>2.7284841053187847E-12</v>
          </cell>
          <cell r="W157">
            <v>0</v>
          </cell>
          <cell r="Y157">
            <v>-0.12000000000261934</v>
          </cell>
          <cell r="AE157">
            <v>0</v>
          </cell>
          <cell r="AG157">
            <v>0.12</v>
          </cell>
          <cell r="AI157">
            <v>0</v>
          </cell>
          <cell r="AK157">
            <v>0</v>
          </cell>
          <cell r="AM157">
            <v>0</v>
          </cell>
          <cell r="AO157">
            <v>1.0913492332065289E-13</v>
          </cell>
        </row>
        <row r="158">
          <cell r="A158">
            <v>45292</v>
          </cell>
          <cell r="G158">
            <v>0</v>
          </cell>
          <cell r="I158">
            <v>0</v>
          </cell>
          <cell r="O158">
            <v>0</v>
          </cell>
          <cell r="Q158">
            <v>2.7284841053187847E-12</v>
          </cell>
          <cell r="W158">
            <v>0</v>
          </cell>
          <cell r="Y158">
            <v>-0.12000000000261934</v>
          </cell>
          <cell r="AE158">
            <v>0</v>
          </cell>
          <cell r="AG158">
            <v>0.12</v>
          </cell>
          <cell r="AI158">
            <v>0</v>
          </cell>
          <cell r="AK158">
            <v>0</v>
          </cell>
          <cell r="AM158">
            <v>0</v>
          </cell>
          <cell r="AO158">
            <v>1.0913492332065289E-13</v>
          </cell>
        </row>
        <row r="159">
          <cell r="A159">
            <v>45323</v>
          </cell>
          <cell r="G159">
            <v>0</v>
          </cell>
          <cell r="I159">
            <v>0</v>
          </cell>
          <cell r="O159">
            <v>0</v>
          </cell>
          <cell r="Q159">
            <v>2.7284841053187847E-12</v>
          </cell>
          <cell r="W159">
            <v>0</v>
          </cell>
          <cell r="Y159">
            <v>-0.12000000000261934</v>
          </cell>
          <cell r="AE159">
            <v>0</v>
          </cell>
          <cell r="AG159">
            <v>0.12</v>
          </cell>
          <cell r="AI159">
            <v>0</v>
          </cell>
          <cell r="AK159">
            <v>0</v>
          </cell>
          <cell r="AM159">
            <v>0</v>
          </cell>
          <cell r="AO159">
            <v>1.0913492332065289E-13</v>
          </cell>
        </row>
        <row r="160">
          <cell r="A160">
            <v>45352</v>
          </cell>
          <cell r="G160">
            <v>0</v>
          </cell>
          <cell r="I160">
            <v>0</v>
          </cell>
          <cell r="O160">
            <v>0</v>
          </cell>
          <cell r="Q160">
            <v>2.7284841053187847E-12</v>
          </cell>
          <cell r="W160">
            <v>0</v>
          </cell>
          <cell r="Y160">
            <v>-0.12000000000261934</v>
          </cell>
          <cell r="AE160">
            <v>0</v>
          </cell>
          <cell r="AG160">
            <v>0.12</v>
          </cell>
          <cell r="AI160">
            <v>0</v>
          </cell>
          <cell r="AK160">
            <v>0</v>
          </cell>
          <cell r="AM160">
            <v>0</v>
          </cell>
          <cell r="AO160">
            <v>1.0913492332065289E-13</v>
          </cell>
        </row>
        <row r="161">
          <cell r="A161">
            <v>45383</v>
          </cell>
          <cell r="G161">
            <v>0</v>
          </cell>
          <cell r="I161">
            <v>0</v>
          </cell>
          <cell r="O161">
            <v>0</v>
          </cell>
          <cell r="Q161">
            <v>2.7284841053187847E-12</v>
          </cell>
          <cell r="W161">
            <v>0</v>
          </cell>
          <cell r="Y161">
            <v>-0.12000000000261934</v>
          </cell>
          <cell r="AE161">
            <v>0</v>
          </cell>
          <cell r="AG161">
            <v>0.12</v>
          </cell>
          <cell r="AI161">
            <v>0</v>
          </cell>
          <cell r="AK161">
            <v>0</v>
          </cell>
          <cell r="AM161">
            <v>0</v>
          </cell>
          <cell r="AO161">
            <v>1.0913492332065289E-13</v>
          </cell>
        </row>
        <row r="162">
          <cell r="A162">
            <v>45413</v>
          </cell>
          <cell r="G162">
            <v>0</v>
          </cell>
          <cell r="I162">
            <v>0</v>
          </cell>
          <cell r="O162">
            <v>0</v>
          </cell>
          <cell r="Q162">
            <v>2.7284841053187847E-12</v>
          </cell>
          <cell r="W162">
            <v>0</v>
          </cell>
          <cell r="Y162">
            <v>-0.12000000000261934</v>
          </cell>
          <cell r="AE162">
            <v>0</v>
          </cell>
          <cell r="AG162">
            <v>0.12</v>
          </cell>
          <cell r="AI162">
            <v>0</v>
          </cell>
          <cell r="AK162">
            <v>0</v>
          </cell>
          <cell r="AM162">
            <v>0</v>
          </cell>
          <cell r="AO162">
            <v>1.0913492332065289E-13</v>
          </cell>
        </row>
        <row r="163">
          <cell r="A163">
            <v>45444</v>
          </cell>
          <cell r="G163">
            <v>0</v>
          </cell>
          <cell r="I163">
            <v>0</v>
          </cell>
          <cell r="O163">
            <v>0</v>
          </cell>
          <cell r="Q163">
            <v>2.7284841053187847E-12</v>
          </cell>
          <cell r="W163">
            <v>0</v>
          </cell>
          <cell r="Y163">
            <v>-0.12000000000261934</v>
          </cell>
          <cell r="AE163">
            <v>0</v>
          </cell>
          <cell r="AG163">
            <v>0.12</v>
          </cell>
          <cell r="AI163">
            <v>0</v>
          </cell>
          <cell r="AK163">
            <v>0</v>
          </cell>
          <cell r="AM163">
            <v>0</v>
          </cell>
          <cell r="AO163">
            <v>1.0913492332065289E-13</v>
          </cell>
        </row>
        <row r="164">
          <cell r="A164">
            <v>45474</v>
          </cell>
          <cell r="G164">
            <v>0</v>
          </cell>
          <cell r="I164">
            <v>0</v>
          </cell>
          <cell r="O164">
            <v>0</v>
          </cell>
          <cell r="Q164">
            <v>2.7284841053187847E-12</v>
          </cell>
          <cell r="W164">
            <v>0</v>
          </cell>
          <cell r="Y164">
            <v>-0.12000000000261934</v>
          </cell>
          <cell r="AE164">
            <v>0</v>
          </cell>
          <cell r="AG164">
            <v>0.12</v>
          </cell>
          <cell r="AI164">
            <v>0</v>
          </cell>
          <cell r="AK164">
            <v>0</v>
          </cell>
          <cell r="AM164">
            <v>0</v>
          </cell>
          <cell r="AO164">
            <v>1.0913492332065289E-13</v>
          </cell>
        </row>
        <row r="165">
          <cell r="A165">
            <v>45505</v>
          </cell>
          <cell r="G165">
            <v>0</v>
          </cell>
          <cell r="I165">
            <v>0</v>
          </cell>
          <cell r="O165">
            <v>0</v>
          </cell>
          <cell r="Q165">
            <v>2.7284841053187847E-12</v>
          </cell>
          <cell r="W165">
            <v>0</v>
          </cell>
          <cell r="Y165">
            <v>-0.12000000000261934</v>
          </cell>
          <cell r="AE165">
            <v>0</v>
          </cell>
          <cell r="AG165">
            <v>0.12</v>
          </cell>
          <cell r="AI165">
            <v>0</v>
          </cell>
          <cell r="AK165">
            <v>0</v>
          </cell>
          <cell r="AM165">
            <v>0</v>
          </cell>
          <cell r="AO165">
            <v>1.0913492332065289E-13</v>
          </cell>
        </row>
        <row r="166">
          <cell r="A166">
            <v>45536</v>
          </cell>
          <cell r="G166">
            <v>0</v>
          </cell>
          <cell r="I166">
            <v>0</v>
          </cell>
          <cell r="O166">
            <v>0</v>
          </cell>
          <cell r="Q166">
            <v>2.7284841053187847E-12</v>
          </cell>
          <cell r="W166">
            <v>0</v>
          </cell>
          <cell r="Y166">
            <v>-0.12000000000261934</v>
          </cell>
          <cell r="AE166">
            <v>0</v>
          </cell>
          <cell r="AG166">
            <v>0.12</v>
          </cell>
          <cell r="AI166">
            <v>0</v>
          </cell>
          <cell r="AK166">
            <v>0</v>
          </cell>
          <cell r="AM166">
            <v>0</v>
          </cell>
          <cell r="AO166">
            <v>1.0913492332065289E-13</v>
          </cell>
        </row>
        <row r="167">
          <cell r="A167">
            <v>45566</v>
          </cell>
          <cell r="G167">
            <v>0</v>
          </cell>
          <cell r="I167">
            <v>0</v>
          </cell>
          <cell r="O167">
            <v>0</v>
          </cell>
          <cell r="Q167">
            <v>2.7284841053187847E-12</v>
          </cell>
          <cell r="W167">
            <v>0</v>
          </cell>
          <cell r="Y167">
            <v>-0.12000000000261934</v>
          </cell>
          <cell r="AE167">
            <v>0</v>
          </cell>
          <cell r="AG167">
            <v>0.12</v>
          </cell>
          <cell r="AI167">
            <v>0</v>
          </cell>
          <cell r="AK167">
            <v>0</v>
          </cell>
          <cell r="AM167">
            <v>0</v>
          </cell>
          <cell r="AO167">
            <v>1.0913492332065289E-13</v>
          </cell>
        </row>
        <row r="168">
          <cell r="A168">
            <v>45597</v>
          </cell>
          <cell r="G168">
            <v>0</v>
          </cell>
          <cell r="I168">
            <v>0</v>
          </cell>
          <cell r="O168">
            <v>0</v>
          </cell>
          <cell r="Q168">
            <v>2.7284841053187847E-12</v>
          </cell>
          <cell r="W168">
            <v>0</v>
          </cell>
          <cell r="Y168">
            <v>-0.12000000000261934</v>
          </cell>
          <cell r="AE168">
            <v>0</v>
          </cell>
          <cell r="AG168">
            <v>0.12</v>
          </cell>
          <cell r="AI168">
            <v>0</v>
          </cell>
          <cell r="AK168">
            <v>0</v>
          </cell>
          <cell r="AM168">
            <v>0</v>
          </cell>
          <cell r="AO168">
            <v>1.0913492332065289E-13</v>
          </cell>
        </row>
        <row r="169">
          <cell r="A169">
            <v>45627</v>
          </cell>
          <cell r="G169">
            <v>0</v>
          </cell>
          <cell r="I169">
            <v>0</v>
          </cell>
          <cell r="O169">
            <v>0</v>
          </cell>
          <cell r="Q169">
            <v>2.7284841053187847E-12</v>
          </cell>
          <cell r="W169">
            <v>0</v>
          </cell>
          <cell r="Y169">
            <v>-0.12000000000261934</v>
          </cell>
          <cell r="AE169">
            <v>0</v>
          </cell>
          <cell r="AG169">
            <v>0.12</v>
          </cell>
          <cell r="AI169">
            <v>0</v>
          </cell>
          <cell r="AK169">
            <v>0</v>
          </cell>
          <cell r="AM169">
            <v>0</v>
          </cell>
          <cell r="AO169">
            <v>1.0913492332065289E-13</v>
          </cell>
        </row>
        <row r="170">
          <cell r="A170">
            <v>45658</v>
          </cell>
          <cell r="G170">
            <v>0</v>
          </cell>
          <cell r="I170">
            <v>0</v>
          </cell>
          <cell r="O170">
            <v>0</v>
          </cell>
          <cell r="Q170">
            <v>2.7284841053187847E-12</v>
          </cell>
          <cell r="W170">
            <v>0</v>
          </cell>
          <cell r="Y170">
            <v>-0.12000000000261934</v>
          </cell>
          <cell r="AE170">
            <v>0</v>
          </cell>
          <cell r="AG170">
            <v>0.12</v>
          </cell>
          <cell r="AI170">
            <v>0</v>
          </cell>
          <cell r="AK170">
            <v>0</v>
          </cell>
          <cell r="AM170">
            <v>0</v>
          </cell>
          <cell r="AO170">
            <v>1.0913492332065289E-13</v>
          </cell>
        </row>
        <row r="171">
          <cell r="A171">
            <v>45689</v>
          </cell>
          <cell r="G171">
            <v>0</v>
          </cell>
          <cell r="I171">
            <v>0</v>
          </cell>
          <cell r="O171">
            <v>0</v>
          </cell>
          <cell r="Q171">
            <v>2.7284841053187847E-12</v>
          </cell>
          <cell r="W171">
            <v>0</v>
          </cell>
          <cell r="Y171">
            <v>-0.12000000000261934</v>
          </cell>
          <cell r="AE171">
            <v>0</v>
          </cell>
          <cell r="AG171">
            <v>0.12</v>
          </cell>
          <cell r="AI171">
            <v>0</v>
          </cell>
          <cell r="AK171">
            <v>0</v>
          </cell>
          <cell r="AM171">
            <v>0</v>
          </cell>
          <cell r="AO171">
            <v>1.0913492332065289E-13</v>
          </cell>
        </row>
        <row r="172">
          <cell r="A172">
            <v>45717</v>
          </cell>
          <cell r="G172">
            <v>0</v>
          </cell>
          <cell r="I172">
            <v>0</v>
          </cell>
          <cell r="O172">
            <v>0</v>
          </cell>
          <cell r="Q172">
            <v>2.7284841053187847E-12</v>
          </cell>
          <cell r="W172">
            <v>0</v>
          </cell>
          <cell r="Y172">
            <v>-0.12000000000261934</v>
          </cell>
          <cell r="AE172">
            <v>0</v>
          </cell>
          <cell r="AG172">
            <v>0.12</v>
          </cell>
          <cell r="AI172">
            <v>0</v>
          </cell>
          <cell r="AK172">
            <v>0</v>
          </cell>
          <cell r="AM172">
            <v>0</v>
          </cell>
          <cell r="AO172">
            <v>1.0913492332065289E-13</v>
          </cell>
        </row>
        <row r="173">
          <cell r="A173">
            <v>45748</v>
          </cell>
          <cell r="G173">
            <v>0</v>
          </cell>
          <cell r="I173">
            <v>0</v>
          </cell>
          <cell r="O173">
            <v>0</v>
          </cell>
          <cell r="Q173">
            <v>2.7284841053187847E-12</v>
          </cell>
          <cell r="W173">
            <v>0</v>
          </cell>
          <cell r="Y173">
            <v>-0.12000000000261934</v>
          </cell>
          <cell r="AE173">
            <v>0</v>
          </cell>
          <cell r="AG173">
            <v>0.12</v>
          </cell>
          <cell r="AI173">
            <v>0</v>
          </cell>
          <cell r="AK173">
            <v>0</v>
          </cell>
          <cell r="AM173">
            <v>0</v>
          </cell>
          <cell r="AO173">
            <v>1.0913492332065289E-13</v>
          </cell>
        </row>
        <row r="174">
          <cell r="A174">
            <v>45778</v>
          </cell>
          <cell r="G174">
            <v>0</v>
          </cell>
          <cell r="I174">
            <v>0</v>
          </cell>
          <cell r="O174">
            <v>0</v>
          </cell>
          <cell r="Q174">
            <v>2.7284841053187847E-12</v>
          </cell>
          <cell r="W174">
            <v>0</v>
          </cell>
          <cell r="Y174">
            <v>-0.12000000000261934</v>
          </cell>
          <cell r="AE174">
            <v>0</v>
          </cell>
          <cell r="AG174">
            <v>0.12</v>
          </cell>
          <cell r="AI174">
            <v>0</v>
          </cell>
          <cell r="AK174">
            <v>0</v>
          </cell>
          <cell r="AM174">
            <v>0</v>
          </cell>
          <cell r="AO174">
            <v>1.0913492332065289E-13</v>
          </cell>
        </row>
        <row r="175">
          <cell r="A175">
            <v>45809</v>
          </cell>
          <cell r="G175">
            <v>0</v>
          </cell>
          <cell r="I175">
            <v>0</v>
          </cell>
          <cell r="O175">
            <v>0</v>
          </cell>
          <cell r="Q175">
            <v>2.7284841053187847E-12</v>
          </cell>
          <cell r="W175">
            <v>0</v>
          </cell>
          <cell r="Y175">
            <v>-0.12000000000261934</v>
          </cell>
          <cell r="AE175">
            <v>0</v>
          </cell>
          <cell r="AG175">
            <v>0.12</v>
          </cell>
          <cell r="AI175">
            <v>0</v>
          </cell>
          <cell r="AK175">
            <v>0</v>
          </cell>
          <cell r="AM175">
            <v>0</v>
          </cell>
          <cell r="AO175">
            <v>1.0913492332065289E-13</v>
          </cell>
        </row>
        <row r="176">
          <cell r="A176">
            <v>45839</v>
          </cell>
          <cell r="G176">
            <v>0</v>
          </cell>
          <cell r="I176">
            <v>0</v>
          </cell>
          <cell r="O176">
            <v>0</v>
          </cell>
          <cell r="Q176">
            <v>2.7284841053187847E-12</v>
          </cell>
          <cell r="W176">
            <v>0</v>
          </cell>
          <cell r="Y176">
            <v>-0.12000000000261934</v>
          </cell>
          <cell r="AE176">
            <v>0</v>
          </cell>
          <cell r="AG176">
            <v>0.12</v>
          </cell>
          <cell r="AI176">
            <v>0</v>
          </cell>
          <cell r="AK176">
            <v>0</v>
          </cell>
          <cell r="AM176">
            <v>0</v>
          </cell>
          <cell r="AO176">
            <v>1.0913492332065289E-13</v>
          </cell>
        </row>
        <row r="177">
          <cell r="A177">
            <v>45231</v>
          </cell>
          <cell r="G177">
            <v>0</v>
          </cell>
          <cell r="I177">
            <v>0</v>
          </cell>
          <cell r="O177">
            <v>0</v>
          </cell>
          <cell r="Q177">
            <v>2.7284841053187847E-12</v>
          </cell>
          <cell r="W177">
            <v>0</v>
          </cell>
          <cell r="Y177">
            <v>-0.12000000000261934</v>
          </cell>
          <cell r="AE177">
            <v>0</v>
          </cell>
          <cell r="AG177">
            <v>0.12</v>
          </cell>
          <cell r="AI177">
            <v>0</v>
          </cell>
          <cell r="AK177">
            <v>0</v>
          </cell>
          <cell r="AM177">
            <v>0</v>
          </cell>
          <cell r="AO177">
            <v>1.0913492332065289E-13</v>
          </cell>
        </row>
        <row r="178">
          <cell r="A178">
            <v>45261</v>
          </cell>
          <cell r="G178">
            <v>0</v>
          </cell>
          <cell r="I178">
            <v>0</v>
          </cell>
          <cell r="O178">
            <v>0</v>
          </cell>
          <cell r="Q178">
            <v>2.7284841053187847E-12</v>
          </cell>
          <cell r="W178">
            <v>0</v>
          </cell>
          <cell r="Y178">
            <v>-0.12000000000261934</v>
          </cell>
          <cell r="AE178">
            <v>0</v>
          </cell>
          <cell r="AG178">
            <v>0.12</v>
          </cell>
          <cell r="AI178">
            <v>0</v>
          </cell>
          <cell r="AK178">
            <v>0</v>
          </cell>
          <cell r="AM178">
            <v>0</v>
          </cell>
          <cell r="AO178">
            <v>1.0913492332065289E-13</v>
          </cell>
        </row>
        <row r="179">
          <cell r="A179">
            <v>45292</v>
          </cell>
          <cell r="G179">
            <v>0</v>
          </cell>
          <cell r="I179">
            <v>0</v>
          </cell>
          <cell r="O179">
            <v>0</v>
          </cell>
          <cell r="Q179">
            <v>2.7284841053187847E-12</v>
          </cell>
          <cell r="W179">
            <v>0</v>
          </cell>
          <cell r="Y179">
            <v>-0.12000000000261934</v>
          </cell>
          <cell r="AE179">
            <v>0</v>
          </cell>
          <cell r="AG179">
            <v>0.12</v>
          </cell>
          <cell r="AI179">
            <v>0</v>
          </cell>
          <cell r="AK179">
            <v>0</v>
          </cell>
          <cell r="AM179">
            <v>0</v>
          </cell>
          <cell r="AO179">
            <v>1.0913492332065289E-13</v>
          </cell>
        </row>
        <row r="180">
          <cell r="A180">
            <v>45323</v>
          </cell>
          <cell r="G180">
            <v>0</v>
          </cell>
          <cell r="I180">
            <v>0</v>
          </cell>
          <cell r="O180">
            <v>0</v>
          </cell>
          <cell r="Q180">
            <v>2.7284841053187847E-12</v>
          </cell>
          <cell r="W180">
            <v>0</v>
          </cell>
          <cell r="Y180">
            <v>-0.12000000000261934</v>
          </cell>
          <cell r="AE180">
            <v>0</v>
          </cell>
          <cell r="AG180">
            <v>0.12</v>
          </cell>
          <cell r="AI180">
            <v>0</v>
          </cell>
          <cell r="AK180">
            <v>0</v>
          </cell>
          <cell r="AM180">
            <v>0</v>
          </cell>
          <cell r="AO180">
            <v>1.0913492332065289E-13</v>
          </cell>
        </row>
        <row r="181">
          <cell r="A181">
            <v>45352</v>
          </cell>
          <cell r="G181">
            <v>0</v>
          </cell>
          <cell r="I181">
            <v>0</v>
          </cell>
          <cell r="O181">
            <v>0</v>
          </cell>
          <cell r="Q181">
            <v>2.7284841053187847E-12</v>
          </cell>
          <cell r="W181">
            <v>0</v>
          </cell>
          <cell r="Y181">
            <v>-0.12000000000261934</v>
          </cell>
          <cell r="AE181">
            <v>0</v>
          </cell>
          <cell r="AG181">
            <v>0.12</v>
          </cell>
          <cell r="AI181">
            <v>0</v>
          </cell>
          <cell r="AK181">
            <v>0</v>
          </cell>
          <cell r="AM181">
            <v>0</v>
          </cell>
          <cell r="AO181">
            <v>1.0913492332065289E-13</v>
          </cell>
        </row>
        <row r="182">
          <cell r="A182">
            <v>45383</v>
          </cell>
          <cell r="G182">
            <v>0</v>
          </cell>
          <cell r="I182">
            <v>0</v>
          </cell>
          <cell r="O182">
            <v>0</v>
          </cell>
          <cell r="Q182">
            <v>2.7284841053187847E-12</v>
          </cell>
          <cell r="W182">
            <v>0</v>
          </cell>
          <cell r="Y182">
            <v>-0.12000000000261934</v>
          </cell>
          <cell r="AE182">
            <v>0</v>
          </cell>
          <cell r="AG182">
            <v>0.12</v>
          </cell>
          <cell r="AI182">
            <v>0</v>
          </cell>
          <cell r="AK182">
            <v>0</v>
          </cell>
          <cell r="AM182">
            <v>0</v>
          </cell>
          <cell r="AO182">
            <v>1.0913492332065289E-13</v>
          </cell>
        </row>
        <row r="183">
          <cell r="A183">
            <v>45413</v>
          </cell>
          <cell r="G183">
            <v>0</v>
          </cell>
          <cell r="I183">
            <v>0</v>
          </cell>
          <cell r="O183">
            <v>0</v>
          </cell>
          <cell r="Q183">
            <v>2.7284841053187847E-12</v>
          </cell>
          <cell r="W183">
            <v>0</v>
          </cell>
          <cell r="Y183">
            <v>-0.12000000000261934</v>
          </cell>
          <cell r="AE183">
            <v>0</v>
          </cell>
          <cell r="AG183">
            <v>0.12</v>
          </cell>
          <cell r="AI183">
            <v>0</v>
          </cell>
          <cell r="AK183">
            <v>0</v>
          </cell>
          <cell r="AM183">
            <v>0</v>
          </cell>
          <cell r="AO183">
            <v>1.0913492332065289E-13</v>
          </cell>
        </row>
        <row r="184">
          <cell r="A184">
            <v>45444</v>
          </cell>
          <cell r="G184">
            <v>0</v>
          </cell>
          <cell r="I184">
            <v>0</v>
          </cell>
          <cell r="O184">
            <v>0</v>
          </cell>
          <cell r="Q184">
            <v>2.7284841053187847E-12</v>
          </cell>
          <cell r="W184">
            <v>0</v>
          </cell>
          <cell r="Y184">
            <v>-0.12000000000261934</v>
          </cell>
          <cell r="AE184">
            <v>0</v>
          </cell>
          <cell r="AG184">
            <v>0.12</v>
          </cell>
          <cell r="AI184">
            <v>0</v>
          </cell>
          <cell r="AK184">
            <v>0</v>
          </cell>
          <cell r="AM184">
            <v>0</v>
          </cell>
          <cell r="AO184">
            <v>1.0913492332065289E-13</v>
          </cell>
        </row>
        <row r="185">
          <cell r="A185">
            <v>45474</v>
          </cell>
          <cell r="G185">
            <v>0</v>
          </cell>
          <cell r="I185">
            <v>0</v>
          </cell>
          <cell r="O185">
            <v>0</v>
          </cell>
          <cell r="Q185">
            <v>2.7284841053187847E-12</v>
          </cell>
          <cell r="W185">
            <v>0</v>
          </cell>
          <cell r="Y185">
            <v>-0.12000000000261934</v>
          </cell>
          <cell r="AE185">
            <v>0</v>
          </cell>
          <cell r="AG185">
            <v>0.12</v>
          </cell>
          <cell r="AI185">
            <v>0</v>
          </cell>
          <cell r="AK185">
            <v>0</v>
          </cell>
          <cell r="AM185">
            <v>0</v>
          </cell>
          <cell r="AO185">
            <v>1.0913492332065289E-13</v>
          </cell>
        </row>
        <row r="186">
          <cell r="A186">
            <v>45505</v>
          </cell>
          <cell r="G186">
            <v>0</v>
          </cell>
          <cell r="I186">
            <v>0</v>
          </cell>
          <cell r="O186">
            <v>0</v>
          </cell>
          <cell r="Q186">
            <v>2.7284841053187847E-12</v>
          </cell>
          <cell r="W186">
            <v>0</v>
          </cell>
          <cell r="Y186">
            <v>-0.12000000000261934</v>
          </cell>
          <cell r="AE186">
            <v>0</v>
          </cell>
          <cell r="AG186">
            <v>0.12</v>
          </cell>
          <cell r="AI186">
            <v>0</v>
          </cell>
          <cell r="AK186">
            <v>0</v>
          </cell>
          <cell r="AM186">
            <v>0</v>
          </cell>
          <cell r="AO186">
            <v>1.0913492332065289E-13</v>
          </cell>
        </row>
        <row r="187">
          <cell r="A187">
            <v>45536</v>
          </cell>
          <cell r="G187">
            <v>0</v>
          </cell>
          <cell r="I187">
            <v>0</v>
          </cell>
          <cell r="O187">
            <v>0</v>
          </cell>
          <cell r="Q187">
            <v>2.7284841053187847E-12</v>
          </cell>
          <cell r="W187">
            <v>0</v>
          </cell>
          <cell r="Y187">
            <v>-0.12000000000261934</v>
          </cell>
          <cell r="AE187">
            <v>0</v>
          </cell>
          <cell r="AG187">
            <v>0.12</v>
          </cell>
          <cell r="AI187">
            <v>0</v>
          </cell>
          <cell r="AK187">
            <v>0</v>
          </cell>
          <cell r="AM187">
            <v>0</v>
          </cell>
          <cell r="AO187">
            <v>1.0913492332065289E-13</v>
          </cell>
        </row>
        <row r="188">
          <cell r="A188">
            <v>45566</v>
          </cell>
          <cell r="G188">
            <v>0</v>
          </cell>
          <cell r="I188">
            <v>0</v>
          </cell>
          <cell r="O188">
            <v>0</v>
          </cell>
          <cell r="Q188">
            <v>2.7284841053187847E-12</v>
          </cell>
          <cell r="W188">
            <v>0</v>
          </cell>
          <cell r="Y188">
            <v>-0.12000000000261934</v>
          </cell>
          <cell r="AE188">
            <v>0</v>
          </cell>
          <cell r="AG188">
            <v>0.12</v>
          </cell>
          <cell r="AI188">
            <v>0</v>
          </cell>
          <cell r="AK188">
            <v>0</v>
          </cell>
          <cell r="AM188">
            <v>0</v>
          </cell>
          <cell r="AO188">
            <v>1.0913492332065289E-13</v>
          </cell>
        </row>
        <row r="189">
          <cell r="A189">
            <v>45597</v>
          </cell>
          <cell r="G189">
            <v>0</v>
          </cell>
          <cell r="I189">
            <v>0</v>
          </cell>
          <cell r="O189">
            <v>0</v>
          </cell>
          <cell r="Q189">
            <v>2.7284841053187847E-12</v>
          </cell>
          <cell r="W189">
            <v>0</v>
          </cell>
          <cell r="Y189">
            <v>-0.12000000000261934</v>
          </cell>
          <cell r="AE189">
            <v>0</v>
          </cell>
          <cell r="AG189">
            <v>0.12</v>
          </cell>
          <cell r="AI189">
            <v>0</v>
          </cell>
          <cell r="AK189">
            <v>0</v>
          </cell>
          <cell r="AM189">
            <v>0</v>
          </cell>
          <cell r="AO189">
            <v>1.0913492332065289E-13</v>
          </cell>
        </row>
        <row r="190">
          <cell r="A190">
            <v>45627</v>
          </cell>
          <cell r="G190">
            <v>0</v>
          </cell>
          <cell r="I190">
            <v>0</v>
          </cell>
          <cell r="O190">
            <v>0</v>
          </cell>
          <cell r="Q190">
            <v>2.7284841053187847E-12</v>
          </cell>
          <cell r="W190">
            <v>0</v>
          </cell>
          <cell r="Y190">
            <v>-0.12000000000261934</v>
          </cell>
          <cell r="AE190">
            <v>0</v>
          </cell>
          <cell r="AG190">
            <v>0.12</v>
          </cell>
          <cell r="AI190">
            <v>0</v>
          </cell>
          <cell r="AK190">
            <v>0</v>
          </cell>
          <cell r="AM190">
            <v>0</v>
          </cell>
          <cell r="AO190">
            <v>1.0913492332065289E-13</v>
          </cell>
        </row>
        <row r="191">
          <cell r="A191">
            <v>45658</v>
          </cell>
          <cell r="G191">
            <v>0</v>
          </cell>
          <cell r="I191">
            <v>0</v>
          </cell>
          <cell r="O191">
            <v>0</v>
          </cell>
          <cell r="Q191">
            <v>2.7284841053187847E-12</v>
          </cell>
          <cell r="W191">
            <v>0</v>
          </cell>
          <cell r="Y191">
            <v>-0.12000000000261934</v>
          </cell>
          <cell r="AE191">
            <v>0</v>
          </cell>
          <cell r="AG191">
            <v>0.12</v>
          </cell>
          <cell r="AI191">
            <v>0</v>
          </cell>
          <cell r="AK191">
            <v>0</v>
          </cell>
          <cell r="AM191">
            <v>0</v>
          </cell>
          <cell r="AO191">
            <v>1.0913492332065289E-13</v>
          </cell>
        </row>
        <row r="192">
          <cell r="A192">
            <v>45689</v>
          </cell>
          <cell r="G192">
            <v>0</v>
          </cell>
          <cell r="I192">
            <v>0</v>
          </cell>
          <cell r="O192">
            <v>0</v>
          </cell>
          <cell r="Q192">
            <v>2.7284841053187847E-12</v>
          </cell>
          <cell r="W192">
            <v>0</v>
          </cell>
          <cell r="Y192">
            <v>-0.12000000000261934</v>
          </cell>
          <cell r="AE192">
            <v>0</v>
          </cell>
          <cell r="AG192">
            <v>0.12</v>
          </cell>
          <cell r="AI192">
            <v>0</v>
          </cell>
          <cell r="AK192">
            <v>0</v>
          </cell>
          <cell r="AM192">
            <v>0</v>
          </cell>
          <cell r="AO192">
            <v>1.0913492332065289E-13</v>
          </cell>
        </row>
        <row r="193">
          <cell r="A193">
            <v>45717</v>
          </cell>
          <cell r="G193">
            <v>0</v>
          </cell>
          <cell r="I193">
            <v>0</v>
          </cell>
          <cell r="O193">
            <v>0</v>
          </cell>
          <cell r="Q193">
            <v>2.7284841053187847E-12</v>
          </cell>
          <cell r="W193">
            <v>0</v>
          </cell>
          <cell r="Y193">
            <v>-0.12000000000261934</v>
          </cell>
          <cell r="AE193">
            <v>0</v>
          </cell>
          <cell r="AG193">
            <v>0.12</v>
          </cell>
          <cell r="AI193">
            <v>0</v>
          </cell>
          <cell r="AK193">
            <v>0</v>
          </cell>
          <cell r="AM193">
            <v>0</v>
          </cell>
          <cell r="AO193">
            <v>1.0913492332065289E-13</v>
          </cell>
        </row>
        <row r="194">
          <cell r="A194">
            <v>45748</v>
          </cell>
          <cell r="G194">
            <v>0</v>
          </cell>
          <cell r="I194">
            <v>0</v>
          </cell>
          <cell r="O194">
            <v>0</v>
          </cell>
          <cell r="Q194">
            <v>2.7284841053187847E-12</v>
          </cell>
          <cell r="W194">
            <v>0</v>
          </cell>
          <cell r="Y194">
            <v>-0.12000000000261934</v>
          </cell>
          <cell r="AE194">
            <v>0</v>
          </cell>
          <cell r="AG194">
            <v>0.12</v>
          </cell>
          <cell r="AI194">
            <v>0</v>
          </cell>
          <cell r="AK194">
            <v>0</v>
          </cell>
          <cell r="AM194">
            <v>0</v>
          </cell>
          <cell r="AO194">
            <v>1.0913492332065289E-13</v>
          </cell>
        </row>
        <row r="195">
          <cell r="A195">
            <v>45778</v>
          </cell>
          <cell r="G195">
            <v>0</v>
          </cell>
          <cell r="I195">
            <v>0</v>
          </cell>
          <cell r="O195">
            <v>0</v>
          </cell>
          <cell r="Q195">
            <v>2.7284841053187847E-12</v>
          </cell>
          <cell r="W195">
            <v>0</v>
          </cell>
          <cell r="Y195">
            <v>-0.12000000000261934</v>
          </cell>
          <cell r="AE195">
            <v>0</v>
          </cell>
          <cell r="AG195">
            <v>0.12</v>
          </cell>
          <cell r="AI195">
            <v>0</v>
          </cell>
          <cell r="AK195">
            <v>0</v>
          </cell>
          <cell r="AM195">
            <v>0</v>
          </cell>
          <cell r="AO195">
            <v>1.0913492332065289E-13</v>
          </cell>
        </row>
        <row r="196">
          <cell r="A196">
            <v>45809</v>
          </cell>
          <cell r="G196">
            <v>0</v>
          </cell>
          <cell r="I196">
            <v>0</v>
          </cell>
          <cell r="O196">
            <v>0</v>
          </cell>
          <cell r="Q196">
            <v>2.7284841053187847E-12</v>
          </cell>
          <cell r="W196">
            <v>0</v>
          </cell>
          <cell r="Y196">
            <v>-0.12000000000261934</v>
          </cell>
          <cell r="AE196">
            <v>0</v>
          </cell>
          <cell r="AG196">
            <v>0.12</v>
          </cell>
          <cell r="AI196">
            <v>0</v>
          </cell>
          <cell r="AK196">
            <v>0</v>
          </cell>
          <cell r="AM196">
            <v>0</v>
          </cell>
          <cell r="AO196">
            <v>1.0913492332065289E-13</v>
          </cell>
        </row>
        <row r="197">
          <cell r="A197">
            <v>45839</v>
          </cell>
          <cell r="G197">
            <v>0</v>
          </cell>
          <cell r="I197">
            <v>0</v>
          </cell>
          <cell r="O197">
            <v>0</v>
          </cell>
          <cell r="Q197">
            <v>2.7284841053187847E-12</v>
          </cell>
          <cell r="W197">
            <v>0</v>
          </cell>
          <cell r="Y197">
            <v>-0.12000000000261934</v>
          </cell>
          <cell r="AE197">
            <v>0</v>
          </cell>
          <cell r="AG197">
            <v>0.12</v>
          </cell>
          <cell r="AI197">
            <v>0</v>
          </cell>
          <cell r="AK197">
            <v>0</v>
          </cell>
          <cell r="AM197">
            <v>0</v>
          </cell>
          <cell r="AO197">
            <v>1.0913492332065289E-13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Recon to Ledger"/>
      <sheetName val="Payer"/>
      <sheetName val="Assumptions for Full Year"/>
      <sheetName val="Full Year"/>
      <sheetName val="Patient-Community"/>
      <sheetName val="Patient Revenue"/>
      <sheetName val="Pharmacy Split for UDS"/>
      <sheetName val="Receip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4-D Pharmacy Benefits</v>
          </cell>
          <cell r="B3" t="str">
            <v xml:space="preserve">600428,  </v>
          </cell>
          <cell r="C3" t="str">
            <v>COMM</v>
          </cell>
        </row>
        <row r="4">
          <cell r="A4" t="str">
            <v>AARP Medicare Rx</v>
          </cell>
          <cell r="B4" t="str">
            <v xml:space="preserve">610097,  </v>
          </cell>
          <cell r="C4" t="str">
            <v>PART D</v>
          </cell>
        </row>
        <row r="5">
          <cell r="A5" t="str">
            <v>AARP MedicareRx Enhanced</v>
          </cell>
          <cell r="B5" t="str">
            <v xml:space="preserve">610097,  </v>
          </cell>
          <cell r="C5" t="str">
            <v>PART D</v>
          </cell>
        </row>
        <row r="6">
          <cell r="A6" t="str">
            <v>AdvancePCS</v>
          </cell>
          <cell r="B6" t="str">
            <v xml:space="preserve">004336,  </v>
          </cell>
          <cell r="C6" t="str">
            <v>COMM</v>
          </cell>
        </row>
        <row r="7">
          <cell r="A7" t="str">
            <v>Advantra</v>
          </cell>
          <cell r="B7" t="str">
            <v xml:space="preserve">610014,  </v>
          </cell>
          <cell r="C7" t="str">
            <v>PART D</v>
          </cell>
        </row>
        <row r="8">
          <cell r="A8" t="str">
            <v>Aetna</v>
          </cell>
          <cell r="B8" t="str">
            <v xml:space="preserve">610502,  </v>
          </cell>
          <cell r="C8" t="str">
            <v>COMM</v>
          </cell>
        </row>
        <row r="9">
          <cell r="A9" t="str">
            <v>Aetna Medicare Part D</v>
          </cell>
          <cell r="B9" t="str">
            <v xml:space="preserve">610502,  </v>
          </cell>
          <cell r="C9" t="str">
            <v>PART D</v>
          </cell>
        </row>
        <row r="10">
          <cell r="A10" t="str">
            <v>American Health Medicare</v>
          </cell>
          <cell r="B10" t="str">
            <v xml:space="preserve">004336,  </v>
          </cell>
          <cell r="C10" t="str">
            <v>PART D</v>
          </cell>
        </row>
        <row r="11">
          <cell r="A11" t="str">
            <v>Amida Care</v>
          </cell>
          <cell r="B11" t="str">
            <v xml:space="preserve">003858,  </v>
          </cell>
          <cell r="C11" t="str">
            <v>COMM</v>
          </cell>
        </row>
        <row r="12">
          <cell r="A12" t="str">
            <v>AutoRx</v>
          </cell>
          <cell r="B12" t="str">
            <v xml:space="preserve">610133,  </v>
          </cell>
          <cell r="C12" t="str">
            <v>COMM</v>
          </cell>
        </row>
        <row r="13">
          <cell r="A13" t="str">
            <v>Argus Drug Discount Program</v>
          </cell>
          <cell r="B13">
            <v>0</v>
          </cell>
          <cell r="C13" t="str">
            <v>COMM</v>
          </cell>
        </row>
        <row r="14">
          <cell r="A14" t="str">
            <v>Atlantis Health Plan</v>
          </cell>
          <cell r="B14">
            <v>0</v>
          </cell>
          <cell r="C14" t="str">
            <v>COMM</v>
          </cell>
        </row>
        <row r="15">
          <cell r="A15" t="str">
            <v>BC of California</v>
          </cell>
          <cell r="B15" t="str">
            <v xml:space="preserve">003858,  </v>
          </cell>
          <cell r="C15" t="str">
            <v>COMM</v>
          </cell>
        </row>
        <row r="16">
          <cell r="A16" t="str">
            <v>BC/BS Federal Employee Program</v>
          </cell>
          <cell r="B16" t="str">
            <v xml:space="preserve">610239, s </v>
          </cell>
          <cell r="C16" t="str">
            <v>COMM</v>
          </cell>
        </row>
        <row r="17">
          <cell r="A17" t="str">
            <v>BC/BS Federal Employee Program</v>
          </cell>
          <cell r="B17" t="str">
            <v xml:space="preserve">610239, s </v>
          </cell>
          <cell r="C17" t="str">
            <v>COMM</v>
          </cell>
        </row>
        <row r="18">
          <cell r="A18" t="str">
            <v>BC/BS of Illinois</v>
          </cell>
          <cell r="B18" t="str">
            <v xml:space="preserve">011552, l </v>
          </cell>
          <cell r="C18" t="str">
            <v>COMM</v>
          </cell>
        </row>
        <row r="19">
          <cell r="A19" t="str">
            <v>BC/BS of Kansas City</v>
          </cell>
          <cell r="B19" t="str">
            <v xml:space="preserve">003858,  </v>
          </cell>
          <cell r="C19" t="str">
            <v>COMM</v>
          </cell>
        </row>
        <row r="20">
          <cell r="A20" t="str">
            <v>BC/BS of Massachusetts</v>
          </cell>
          <cell r="B20" t="str">
            <v xml:space="preserve">003858,  </v>
          </cell>
          <cell r="C20" t="str">
            <v>COMM</v>
          </cell>
        </row>
        <row r="21">
          <cell r="A21" t="str">
            <v>BC/BS of Minnesota - PCN - HMHS</v>
          </cell>
          <cell r="B21" t="str">
            <v xml:space="preserve">610455,  </v>
          </cell>
          <cell r="C21" t="str">
            <v>COMM</v>
          </cell>
        </row>
        <row r="22">
          <cell r="A22" t="str">
            <v>BC/BS of Montana</v>
          </cell>
          <cell r="B22" t="str">
            <v xml:space="preserve">610455,  </v>
          </cell>
          <cell r="C22" t="str">
            <v>COMM</v>
          </cell>
        </row>
        <row r="23">
          <cell r="A23" t="str">
            <v>BC/BS of North Carolina</v>
          </cell>
          <cell r="B23">
            <v>0</v>
          </cell>
          <cell r="C23" t="str">
            <v>COMM</v>
          </cell>
        </row>
        <row r="24">
          <cell r="A24" t="str">
            <v>BC/BS of Texas</v>
          </cell>
          <cell r="B24" t="str">
            <v>011552,</v>
          </cell>
          <cell r="C24" t="str">
            <v>COMM</v>
          </cell>
        </row>
        <row r="25">
          <cell r="A25" t="str">
            <v>BC/BS of Western New York - Commercial</v>
          </cell>
          <cell r="B25" t="str">
            <v xml:space="preserve">610014,  </v>
          </cell>
          <cell r="C25" t="str">
            <v>COMM</v>
          </cell>
        </row>
        <row r="26">
          <cell r="A26" t="str">
            <v>BC/BS of Western New York Medicaid</v>
          </cell>
          <cell r="B26">
            <v>0</v>
          </cell>
          <cell r="C26" t="str">
            <v>MCO</v>
          </cell>
        </row>
        <row r="27">
          <cell r="A27" t="str">
            <v>Benefit Administrative Systems</v>
          </cell>
          <cell r="B27" t="str">
            <v xml:space="preserve">610020,  </v>
          </cell>
          <cell r="C27" t="str">
            <v>COMM</v>
          </cell>
        </row>
        <row r="28">
          <cell r="A28" t="str">
            <v>BeyondRx</v>
          </cell>
          <cell r="B28" t="str">
            <v xml:space="preserve">610641, QC </v>
          </cell>
          <cell r="C28" t="str">
            <v>COMM</v>
          </cell>
        </row>
        <row r="29">
          <cell r="A29" t="str">
            <v>BINRx</v>
          </cell>
          <cell r="B29">
            <v>0</v>
          </cell>
          <cell r="C29" t="str">
            <v>COMM</v>
          </cell>
        </row>
        <row r="30">
          <cell r="A30" t="str">
            <v>Black &amp; Veatch</v>
          </cell>
          <cell r="B30" t="str">
            <v xml:space="preserve">610014,  </v>
          </cell>
          <cell r="C30" t="str">
            <v>COMM</v>
          </cell>
        </row>
        <row r="31">
          <cell r="A31" t="str">
            <v>Blink Health</v>
          </cell>
          <cell r="B31" t="str">
            <v xml:space="preserve">018050,  </v>
          </cell>
          <cell r="C31" t="str">
            <v>COMM</v>
          </cell>
        </row>
        <row r="32">
          <cell r="A32" t="str">
            <v>Blue Care Network of Michigan</v>
          </cell>
          <cell r="B32" t="str">
            <v xml:space="preserve">610014,  </v>
          </cell>
          <cell r="C32" t="str">
            <v>COMM</v>
          </cell>
        </row>
        <row r="33">
          <cell r="A33" t="str">
            <v>BlueChoice HealthPlan Medicaid of South Carolina</v>
          </cell>
          <cell r="B33">
            <v>0</v>
          </cell>
          <cell r="C33" t="str">
            <v>MCO</v>
          </cell>
        </row>
        <row r="34">
          <cell r="A34" t="str">
            <v>BS of Northeastern New York - Commercial</v>
          </cell>
          <cell r="B34" t="str">
            <v xml:space="preserve">610014,  </v>
          </cell>
          <cell r="C34" t="str">
            <v>COMM</v>
          </cell>
        </row>
        <row r="35">
          <cell r="A35" t="str">
            <v>BS of California</v>
          </cell>
          <cell r="B35">
            <v>0</v>
          </cell>
          <cell r="C35" t="str">
            <v>COMM</v>
          </cell>
        </row>
        <row r="36">
          <cell r="A36" t="str">
            <v>BS of California (02960000)</v>
          </cell>
          <cell r="B36">
            <v>0</v>
          </cell>
          <cell r="C36" t="str">
            <v>COMM</v>
          </cell>
        </row>
        <row r="37">
          <cell r="A37" t="str">
            <v>Capital One Service</v>
          </cell>
          <cell r="B37" t="str">
            <v xml:space="preserve">610502,  </v>
          </cell>
          <cell r="C37" t="str">
            <v>COMM</v>
          </cell>
        </row>
        <row r="38">
          <cell r="A38" t="str">
            <v>Caremark Medicare Part D (MEDDADV)</v>
          </cell>
          <cell r="B38" t="str">
            <v xml:space="preserve">004336,  </v>
          </cell>
          <cell r="C38" t="str">
            <v>PART D</v>
          </cell>
        </row>
        <row r="39">
          <cell r="A39" t="str">
            <v>CaremarkPCS - General Plan BIN 004336</v>
          </cell>
          <cell r="B39" t="str">
            <v xml:space="preserve">004336,  </v>
          </cell>
          <cell r="C39" t="str">
            <v>COMM</v>
          </cell>
        </row>
        <row r="40">
          <cell r="A40" t="str">
            <v>CaremarkPCS - General Plan BIN 610029</v>
          </cell>
          <cell r="B40" t="str">
            <v xml:space="preserve">610029, CK </v>
          </cell>
          <cell r="C40" t="str">
            <v>COMM</v>
          </cell>
        </row>
        <row r="41">
          <cell r="A41" t="str">
            <v>CaremarkPCS - General Plan BIN 610415</v>
          </cell>
          <cell r="B41">
            <v>0</v>
          </cell>
          <cell r="C41" t="str">
            <v>COMM</v>
          </cell>
        </row>
        <row r="42">
          <cell r="A42" t="str">
            <v>CaremarkPCS (ADV)</v>
          </cell>
          <cell r="B42" t="str">
            <v xml:space="preserve">004336,  </v>
          </cell>
          <cell r="C42" t="str">
            <v>COMM</v>
          </cell>
        </row>
        <row r="43">
          <cell r="A43" t="str">
            <v>CaremarkPCS (CRK)</v>
          </cell>
          <cell r="B43">
            <v>0</v>
          </cell>
          <cell r="C43" t="str">
            <v>COMM</v>
          </cell>
        </row>
        <row r="44">
          <cell r="A44" t="str">
            <v>CarePlus Medicare D</v>
          </cell>
          <cell r="C44" t="str">
            <v>PART D</v>
          </cell>
        </row>
        <row r="45">
          <cell r="A45" t="str">
            <v>Carpenters &amp; Joiners Welfare Fund</v>
          </cell>
          <cell r="B45" t="str">
            <v xml:space="preserve">610014,  </v>
          </cell>
          <cell r="C45" t="str">
            <v>COMM</v>
          </cell>
        </row>
        <row r="46">
          <cell r="A46" t="str">
            <v>Cash</v>
          </cell>
          <cell r="B46">
            <v>0</v>
          </cell>
          <cell r="C46" t="str">
            <v>COMM</v>
          </cell>
        </row>
        <row r="47">
          <cell r="A47" t="str">
            <v>Charity Care</v>
          </cell>
          <cell r="B47">
            <v>0</v>
          </cell>
          <cell r="C47" t="str">
            <v>WO</v>
          </cell>
        </row>
        <row r="48">
          <cell r="A48" t="str">
            <v>Cigna - Great West HealthCare TPA</v>
          </cell>
          <cell r="B48" t="str">
            <v xml:space="preserve">600428,  </v>
          </cell>
          <cell r="C48" t="str">
            <v>COMM</v>
          </cell>
        </row>
        <row r="49">
          <cell r="A49" t="str">
            <v>Cigna - Great West HealthCare TPA - BIN 017010</v>
          </cell>
          <cell r="B49">
            <v>0</v>
          </cell>
          <cell r="C49" t="str">
            <v>COMM</v>
          </cell>
        </row>
        <row r="50">
          <cell r="A50" t="str">
            <v>Cigna Healthcare International Business - BIN 017010</v>
          </cell>
          <cell r="B50" t="str">
            <v xml:space="preserve">017010,  </v>
          </cell>
          <cell r="C50" t="str">
            <v>COMM</v>
          </cell>
        </row>
        <row r="51">
          <cell r="A51" t="str">
            <v>Cigna Pharmacy Services</v>
          </cell>
          <cell r="B51" t="str">
            <v xml:space="preserve">600428, CG </v>
          </cell>
          <cell r="C51" t="str">
            <v>COMM</v>
          </cell>
        </row>
        <row r="52">
          <cell r="A52" t="str">
            <v>Cigna Pharmacy Services - BIN 017010</v>
          </cell>
          <cell r="B52" t="str">
            <v xml:space="preserve">017010,  </v>
          </cell>
          <cell r="C52" t="str">
            <v>COMM</v>
          </cell>
        </row>
        <row r="53">
          <cell r="A53" t="str">
            <v>Cigna/HealthSpring Medicare-Medicaid MMP</v>
          </cell>
          <cell r="B53" t="str">
            <v xml:space="preserve">017010,  </v>
          </cell>
          <cell r="C53" t="str">
            <v>PART D</v>
          </cell>
        </row>
        <row r="54">
          <cell r="A54" t="str">
            <v>Clinic Administration</v>
          </cell>
          <cell r="B54">
            <v>0</v>
          </cell>
          <cell r="C54" t="str">
            <v>CLINIC</v>
          </cell>
        </row>
        <row r="55">
          <cell r="A55" t="str">
            <v>COST</v>
          </cell>
          <cell r="B55">
            <v>0</v>
          </cell>
          <cell r="C55" t="str">
            <v>WO</v>
          </cell>
        </row>
        <row r="56">
          <cell r="A56" t="str">
            <v>Costco Employees</v>
          </cell>
          <cell r="B56" t="str">
            <v xml:space="preserve">015342,  </v>
          </cell>
          <cell r="C56" t="str">
            <v>COMM</v>
          </cell>
        </row>
        <row r="57">
          <cell r="A57" t="str">
            <v>COURTESY</v>
          </cell>
          <cell r="B57">
            <v>0</v>
          </cell>
          <cell r="C57" t="str">
            <v>WO</v>
          </cell>
        </row>
        <row r="58">
          <cell r="A58" t="str">
            <v>Coventry</v>
          </cell>
          <cell r="B58">
            <v>0</v>
          </cell>
          <cell r="C58" t="str">
            <v>COMM</v>
          </cell>
        </row>
        <row r="59">
          <cell r="A59" t="str">
            <v>Cypress Care</v>
          </cell>
          <cell r="B59">
            <v>0</v>
          </cell>
          <cell r="C59" t="str">
            <v>COMM</v>
          </cell>
        </row>
        <row r="60">
          <cell r="A60" t="str">
            <v>Delaware Valley Workers' Compensation Trust</v>
          </cell>
          <cell r="C60" t="str">
            <v>COMM</v>
          </cell>
        </row>
        <row r="61">
          <cell r="A61" t="str">
            <v>Easy Save Program</v>
          </cell>
          <cell r="B61" t="str">
            <v xml:space="preserve">016184,  </v>
          </cell>
          <cell r="C61" t="str">
            <v>COMM</v>
          </cell>
        </row>
        <row r="62">
          <cell r="A62" t="str">
            <v>Empire BC/BS - Colgate Palmolive</v>
          </cell>
          <cell r="B62" t="str">
            <v xml:space="preserve">004336,  </v>
          </cell>
          <cell r="C62" t="str">
            <v>COMM</v>
          </cell>
        </row>
        <row r="63">
          <cell r="A63" t="str">
            <v>Empire BC/BS HealthPlus New York Medicaid</v>
          </cell>
          <cell r="B63">
            <v>0</v>
          </cell>
          <cell r="C63" t="str">
            <v>MCO</v>
          </cell>
        </row>
        <row r="64">
          <cell r="A64" t="str">
            <v>Empire Plan Medicare Rx</v>
          </cell>
          <cell r="B64" t="str">
            <v xml:space="preserve">610014,  </v>
          </cell>
          <cell r="C64" t="str">
            <v>PART D</v>
          </cell>
        </row>
        <row r="65">
          <cell r="A65" t="str">
            <v>Envision Rx Options Medicare Part D</v>
          </cell>
          <cell r="B65" t="str">
            <v xml:space="preserve">012312, t </v>
          </cell>
          <cell r="C65" t="str">
            <v>PART D</v>
          </cell>
        </row>
        <row r="66">
          <cell r="A66" t="str">
            <v>EnvisionRx Plus Medicare</v>
          </cell>
          <cell r="B66">
            <v>0</v>
          </cell>
          <cell r="C66" t="str">
            <v>PART D</v>
          </cell>
        </row>
        <row r="67">
          <cell r="A67" t="str">
            <v>Excellus BC/BS (expired 07/01/13)</v>
          </cell>
          <cell r="B67" t="str">
            <v xml:space="preserve">003585,  </v>
          </cell>
          <cell r="C67" t="str">
            <v>COMM</v>
          </cell>
        </row>
        <row r="68">
          <cell r="A68" t="str">
            <v>Excellus BC/BS of New York</v>
          </cell>
          <cell r="B68">
            <v>0</v>
          </cell>
          <cell r="C68" t="str">
            <v>COMM</v>
          </cell>
        </row>
        <row r="69">
          <cell r="A69" t="str">
            <v>Excellus BC/BS of New York Medicare D</v>
          </cell>
          <cell r="B69">
            <v>0</v>
          </cell>
          <cell r="C69" t="str">
            <v>PART D</v>
          </cell>
        </row>
        <row r="70">
          <cell r="A70" t="str">
            <v>Excellus Health Plan Commercial Employee Group</v>
          </cell>
          <cell r="B70" t="str">
            <v xml:space="preserve">003585,  </v>
          </cell>
          <cell r="C70" t="str">
            <v>COMM</v>
          </cell>
        </row>
        <row r="71">
          <cell r="A71" t="str">
            <v>Excellus Health Plan Commercial Employee Group (expired 12/31/16)</v>
          </cell>
          <cell r="B71">
            <v>0</v>
          </cell>
          <cell r="C71" t="str">
            <v>COMM</v>
          </cell>
        </row>
        <row r="72">
          <cell r="A72" t="str">
            <v>Excellus Health Plan Managed Medicaid</v>
          </cell>
          <cell r="B72" t="str">
            <v xml:space="preserve">003585, BO </v>
          </cell>
          <cell r="C72" t="str">
            <v>MCO</v>
          </cell>
        </row>
        <row r="73">
          <cell r="A73" t="str">
            <v>Excellus Health Plan Managed Medicaid (expired 12/31/16)</v>
          </cell>
          <cell r="B73">
            <v>0</v>
          </cell>
          <cell r="C73" t="str">
            <v>MCO</v>
          </cell>
        </row>
        <row r="74">
          <cell r="A74" t="str">
            <v>Excellus BC/BS of New York MMC</v>
          </cell>
          <cell r="B74">
            <v>0</v>
          </cell>
          <cell r="C74" t="str">
            <v>MCO</v>
          </cell>
        </row>
        <row r="75">
          <cell r="A75" t="str">
            <v>Excellus Med D BC/BS (expired 12/31/14)</v>
          </cell>
          <cell r="B75" t="str">
            <v xml:space="preserve">015574, A </v>
          </cell>
          <cell r="C75" t="str">
            <v>PART D</v>
          </cell>
        </row>
        <row r="76">
          <cell r="A76" t="str">
            <v>Excellus Med D Trans (expired 12/31/16)</v>
          </cell>
          <cell r="B76" t="str">
            <v xml:space="preserve">015574,  </v>
          </cell>
          <cell r="C76" t="str">
            <v>PART D</v>
          </cell>
        </row>
        <row r="77">
          <cell r="A77" t="str">
            <v>Excellus Medicare Blue Choice Value</v>
          </cell>
          <cell r="B77" t="str">
            <v xml:space="preserve">015574,  </v>
          </cell>
          <cell r="C77" t="str">
            <v>PART D</v>
          </cell>
        </row>
        <row r="78">
          <cell r="A78" t="str">
            <v>EXCELLUS SAFETY NET</v>
          </cell>
          <cell r="B78">
            <v>0</v>
          </cell>
          <cell r="C78" t="str">
            <v>MCO</v>
          </cell>
        </row>
        <row r="79">
          <cell r="A79" t="str">
            <v>Expanded Syringe Access Program (ESAP)</v>
          </cell>
          <cell r="B79">
            <v>0</v>
          </cell>
          <cell r="C79" t="str">
            <v>CASH</v>
          </cell>
        </row>
        <row r="80">
          <cell r="A80" t="str">
            <v>Express Scripts - General Plan BIN 003858</v>
          </cell>
          <cell r="B80" t="str">
            <v xml:space="preserve">003858,  </v>
          </cell>
          <cell r="C80" t="str">
            <v>COMM</v>
          </cell>
        </row>
        <row r="81">
          <cell r="A81" t="str">
            <v>Express Scripts - General Plan Bin 610014</v>
          </cell>
          <cell r="B81">
            <v>0</v>
          </cell>
          <cell r="C81" t="str">
            <v>COMM</v>
          </cell>
        </row>
        <row r="82">
          <cell r="A82" t="str">
            <v>Express Scripts A4</v>
          </cell>
          <cell r="B82" t="str">
            <v xml:space="preserve">003858,  </v>
          </cell>
          <cell r="C82" t="str">
            <v>COMM</v>
          </cell>
        </row>
        <row r="83">
          <cell r="A83" t="str">
            <v>Express Scripts Medicare Part D</v>
          </cell>
          <cell r="B83" t="str">
            <v xml:space="preserve">003858,  </v>
          </cell>
          <cell r="C83" t="str">
            <v>PART D</v>
          </cell>
        </row>
        <row r="84">
          <cell r="A84" t="str">
            <v>Express Scripts Medicare Part D - Group RXMEDD1</v>
          </cell>
          <cell r="B84">
            <v>0</v>
          </cell>
          <cell r="C84" t="str">
            <v>PART D</v>
          </cell>
        </row>
        <row r="85">
          <cell r="A85" t="str">
            <v>Express Scripts Medicare Part D - BIN 610014</v>
          </cell>
          <cell r="B85">
            <v>0</v>
          </cell>
          <cell r="C85" t="str">
            <v>PART D</v>
          </cell>
        </row>
        <row r="86">
          <cell r="A86" t="str">
            <v>Fidelis Care Medicaid</v>
          </cell>
          <cell r="B86" t="str">
            <v xml:space="preserve">004336, F0 </v>
          </cell>
          <cell r="C86" t="str">
            <v>MCO</v>
          </cell>
        </row>
        <row r="87">
          <cell r="A87" t="str">
            <v>Fidelis Care Medicare Advantage</v>
          </cell>
          <cell r="B87" t="str">
            <v xml:space="preserve">004336,  </v>
          </cell>
          <cell r="C87" t="str">
            <v>PART D</v>
          </cell>
        </row>
        <row r="88">
          <cell r="A88" t="str">
            <v>Frontier Communications</v>
          </cell>
          <cell r="B88" t="str">
            <v xml:space="preserve">610014,  </v>
          </cell>
          <cell r="C88" t="str">
            <v>COMM</v>
          </cell>
        </row>
        <row r="89">
          <cell r="A89" t="str">
            <v>FutureScripts - IBC Commercial</v>
          </cell>
          <cell r="B89" t="str">
            <v xml:space="preserve">015814,  </v>
          </cell>
          <cell r="C89" t="str">
            <v>COMM</v>
          </cell>
        </row>
        <row r="90">
          <cell r="A90" t="str">
            <v>FutureScripts - IBC Medicare Part D</v>
          </cell>
          <cell r="B90" t="str">
            <v xml:space="preserve">610011,  </v>
          </cell>
          <cell r="C90" t="str">
            <v>PART D</v>
          </cell>
        </row>
        <row r="91">
          <cell r="A91" t="str">
            <v>GHI (013865)</v>
          </cell>
          <cell r="B91">
            <v>0</v>
          </cell>
          <cell r="C91" t="str">
            <v>MCO</v>
          </cell>
        </row>
        <row r="92">
          <cell r="A92" t="str">
            <v>Gilead Advancing Access Co-pay Program</v>
          </cell>
          <cell r="B92" t="str">
            <v xml:space="preserve">610524,  </v>
          </cell>
          <cell r="C92" t="str">
            <v>COMM</v>
          </cell>
        </row>
        <row r="93">
          <cell r="A93" t="str">
            <v>Harvard Pilgrim HealthCare</v>
          </cell>
          <cell r="B93">
            <v>0</v>
          </cell>
          <cell r="C93" t="str">
            <v>COMM</v>
          </cell>
        </row>
        <row r="94">
          <cell r="A94" t="str">
            <v>Healthfirst Medicaid</v>
          </cell>
          <cell r="B94" t="str">
            <v xml:space="preserve">004336,  </v>
          </cell>
          <cell r="C94" t="str">
            <v>MCO</v>
          </cell>
        </row>
        <row r="95">
          <cell r="A95" t="str">
            <v>HealthNow NY</v>
          </cell>
          <cell r="B95">
            <v>0</v>
          </cell>
          <cell r="C95" t="str">
            <v>MCO</v>
          </cell>
        </row>
        <row r="96">
          <cell r="A96" t="str">
            <v>HealthPartners</v>
          </cell>
          <cell r="B96" t="str">
            <v xml:space="preserve">003585,  </v>
          </cell>
          <cell r="C96" t="str">
            <v>COMM</v>
          </cell>
        </row>
        <row r="97">
          <cell r="A97" t="str">
            <v>HealthSpring Medicare Part D (expired 01/01/15)</v>
          </cell>
          <cell r="B97" t="str">
            <v xml:space="preserve">610011, HS </v>
          </cell>
          <cell r="C97" t="str">
            <v>PART D</v>
          </cell>
        </row>
        <row r="98">
          <cell r="A98" t="str">
            <v>HelpRx Pharmacy Discount Card</v>
          </cell>
          <cell r="B98">
            <v>0</v>
          </cell>
          <cell r="C98" t="str">
            <v>COMM</v>
          </cell>
        </row>
        <row r="99">
          <cell r="A99" t="str">
            <v>Highmark BS</v>
          </cell>
          <cell r="B99">
            <v>0</v>
          </cell>
          <cell r="C99" t="str">
            <v>COMM</v>
          </cell>
        </row>
        <row r="100">
          <cell r="A100" t="str">
            <v>HospiScript</v>
          </cell>
          <cell r="B100" t="str">
            <v xml:space="preserve">011891, VH </v>
          </cell>
          <cell r="C100" t="str">
            <v>COMM</v>
          </cell>
        </row>
        <row r="101">
          <cell r="A101" t="str">
            <v>Humana Medicare Part D</v>
          </cell>
          <cell r="B101">
            <v>0</v>
          </cell>
          <cell r="C101" t="str">
            <v>PART D</v>
          </cell>
        </row>
        <row r="102">
          <cell r="A102" t="str">
            <v>Humana PDP Complete</v>
          </cell>
          <cell r="B102">
            <v>0</v>
          </cell>
          <cell r="C102" t="str">
            <v>PART D</v>
          </cell>
        </row>
        <row r="103">
          <cell r="A103" t="str">
            <v>HSI Rx</v>
          </cell>
          <cell r="B103" t="str">
            <v xml:space="preserve">010553, 1 </v>
          </cell>
          <cell r="C103" t="str">
            <v>COMM</v>
          </cell>
        </row>
        <row r="104">
          <cell r="A104" t="str">
            <v>Independent Health</v>
          </cell>
          <cell r="B104" t="str">
            <v xml:space="preserve">004626, IH </v>
          </cell>
          <cell r="C104" t="str">
            <v>COMM</v>
          </cell>
        </row>
        <row r="105">
          <cell r="A105" t="str">
            <v>Independent Health Medicaid Managed Care Plans - New York</v>
          </cell>
          <cell r="B105" t="str">
            <v xml:space="preserve">016557,  </v>
          </cell>
          <cell r="C105" t="str">
            <v>MCO</v>
          </cell>
        </row>
        <row r="106">
          <cell r="A106" t="str">
            <v>Independent Health Medicare Part D</v>
          </cell>
          <cell r="B106">
            <v>0</v>
          </cell>
          <cell r="C106" t="str">
            <v>PART D</v>
          </cell>
        </row>
        <row r="107">
          <cell r="A107" t="str">
            <v>Janssen Patient Savings Program</v>
          </cell>
          <cell r="B107" t="str">
            <v xml:space="preserve">006012, TI </v>
          </cell>
          <cell r="C107" t="str">
            <v>COMM</v>
          </cell>
        </row>
        <row r="108">
          <cell r="A108" t="str">
            <v>Limited Income NET (015599)</v>
          </cell>
          <cell r="B108" t="str">
            <v xml:space="preserve">015599,  </v>
          </cell>
          <cell r="C108" t="str">
            <v>PART D</v>
          </cell>
        </row>
        <row r="109">
          <cell r="A109" t="str">
            <v>Magellan Rx Medicare Part D</v>
          </cell>
          <cell r="B109" t="str">
            <v xml:space="preserve">018117,  </v>
          </cell>
          <cell r="C109" t="str">
            <v>PART D</v>
          </cell>
        </row>
        <row r="110">
          <cell r="A110" t="str">
            <v>MaxCare A No Insurance</v>
          </cell>
          <cell r="B110" t="str">
            <v xml:space="preserve">610170,  </v>
          </cell>
          <cell r="C110" t="str">
            <v>COMM</v>
          </cell>
        </row>
        <row r="111">
          <cell r="A111" t="str">
            <v>MaxCare Rx</v>
          </cell>
          <cell r="B111" t="str">
            <v xml:space="preserve">610170, mx </v>
          </cell>
          <cell r="C111" t="str">
            <v>COMM</v>
          </cell>
        </row>
        <row r="112">
          <cell r="A112" t="str">
            <v>MaxCareRx</v>
          </cell>
          <cell r="B112">
            <v>0</v>
          </cell>
          <cell r="C112" t="str">
            <v>COMM</v>
          </cell>
        </row>
        <row r="113">
          <cell r="A113" t="str">
            <v>MaxCare Rx Advantage Discount Card</v>
          </cell>
          <cell r="B113" t="str">
            <v xml:space="preserve">610170,  </v>
          </cell>
          <cell r="C113" t="str">
            <v>COMM</v>
          </cell>
        </row>
        <row r="114">
          <cell r="A114" t="str">
            <v>MaxCareRx Advantage Discount Card</v>
          </cell>
          <cell r="B114">
            <v>0</v>
          </cell>
          <cell r="C114" t="str">
            <v>COMM</v>
          </cell>
        </row>
        <row r="115">
          <cell r="A115" t="str">
            <v>Maxcare Advantage Discount</v>
          </cell>
          <cell r="B115">
            <v>0</v>
          </cell>
          <cell r="C115" t="str">
            <v>COMM</v>
          </cell>
        </row>
        <row r="116">
          <cell r="A116" t="str">
            <v>MaxCare No Insurance Trillium Formulary</v>
          </cell>
          <cell r="B116">
            <v>0</v>
          </cell>
          <cell r="C116" t="str">
            <v>WO</v>
          </cell>
        </row>
        <row r="117">
          <cell r="A117" t="str">
            <v>McKesson Loyalty Program</v>
          </cell>
          <cell r="B117" t="str">
            <v xml:space="preserve">610524,  </v>
          </cell>
          <cell r="C117" t="str">
            <v>COMM</v>
          </cell>
        </row>
        <row r="118">
          <cell r="A118" t="str">
            <v>McKesson Loyalty Program</v>
          </cell>
          <cell r="B118" t="str">
            <v xml:space="preserve">610524,  </v>
          </cell>
          <cell r="C118" t="str">
            <v>COMM</v>
          </cell>
        </row>
        <row r="119">
          <cell r="A119" t="str">
            <v>McKesson Voucher Program</v>
          </cell>
          <cell r="B119" t="str">
            <v xml:space="preserve">610524,  </v>
          </cell>
          <cell r="C119" t="str">
            <v>COMM</v>
          </cell>
        </row>
        <row r="120">
          <cell r="A120" t="str">
            <v>Medco General Bin 610014</v>
          </cell>
          <cell r="B120" t="str">
            <v xml:space="preserve">610014,  </v>
          </cell>
          <cell r="C120" t="str">
            <v>COMM</v>
          </cell>
        </row>
        <row r="121">
          <cell r="A121" t="str">
            <v>Medco Medicare Part D</v>
          </cell>
          <cell r="B121" t="str">
            <v xml:space="preserve">610014,  </v>
          </cell>
          <cell r="C121" t="str">
            <v>PART D</v>
          </cell>
        </row>
        <row r="122">
          <cell r="A122" t="str">
            <v>Medco Medicare Prescription Plan</v>
          </cell>
          <cell r="B122" t="str">
            <v xml:space="preserve">610014,  </v>
          </cell>
          <cell r="C122" t="str">
            <v>PART D</v>
          </cell>
        </row>
        <row r="123">
          <cell r="A123" t="str">
            <v>Medco Option MMC</v>
          </cell>
          <cell r="B123" t="str">
            <v xml:space="preserve">610014, M0 </v>
          </cell>
          <cell r="C123" t="str">
            <v>MCO</v>
          </cell>
        </row>
        <row r="124">
          <cell r="A124" t="str">
            <v>Medco Option MMC - TOTALCARE</v>
          </cell>
          <cell r="B124">
            <v>0</v>
          </cell>
          <cell r="C124" t="str">
            <v>MCO</v>
          </cell>
        </row>
        <row r="125">
          <cell r="A125" t="str">
            <v>Medicare Blue Choice</v>
          </cell>
          <cell r="B125" t="str">
            <v xml:space="preserve">015574,  </v>
          </cell>
          <cell r="C125" t="str">
            <v>PART D</v>
          </cell>
        </row>
        <row r="126">
          <cell r="A126" t="str">
            <v>MedImpact Commercial</v>
          </cell>
          <cell r="B126">
            <v>0</v>
          </cell>
          <cell r="C126" t="str">
            <v>COMM</v>
          </cell>
        </row>
        <row r="127">
          <cell r="A127" t="str">
            <v>MetroPlus Health Plan</v>
          </cell>
          <cell r="B127" t="str">
            <v xml:space="preserve">004336,  </v>
          </cell>
          <cell r="C127" t="str">
            <v>MCO</v>
          </cell>
        </row>
        <row r="128">
          <cell r="A128" t="str">
            <v>MetroPlus Health Plan - MMC</v>
          </cell>
          <cell r="B128">
            <v>0</v>
          </cell>
          <cell r="C128" t="str">
            <v>MCO</v>
          </cell>
        </row>
        <row r="129">
          <cell r="A129" t="str">
            <v>MMSI Mayo Medical Plan</v>
          </cell>
          <cell r="B129">
            <v>0</v>
          </cell>
          <cell r="C129" t="str">
            <v>COMM</v>
          </cell>
        </row>
        <row r="130">
          <cell r="A130" t="str">
            <v>MVP Health Plan, Inc.</v>
          </cell>
          <cell r="B130" t="str">
            <v xml:space="preserve">610014, Q </v>
          </cell>
          <cell r="C130" t="str">
            <v>COMM</v>
          </cell>
        </row>
        <row r="131">
          <cell r="A131" t="str">
            <v>MVP MMC</v>
          </cell>
          <cell r="B131" t="str">
            <v xml:space="preserve">004336, MVP MMC </v>
          </cell>
          <cell r="C131" t="str">
            <v>MCO</v>
          </cell>
        </row>
        <row r="132">
          <cell r="A132" t="str">
            <v>MVP Preferred Gold HMO</v>
          </cell>
          <cell r="B132" t="str">
            <v xml:space="preserve">610014,  </v>
          </cell>
          <cell r="C132" t="str">
            <v>COMM</v>
          </cell>
        </row>
        <row r="133">
          <cell r="A133" t="str">
            <v>MySavingsRx Card (expired 06/15/16)</v>
          </cell>
          <cell r="B133" t="str">
            <v xml:space="preserve">610524,  </v>
          </cell>
          <cell r="C133" t="str">
            <v>COMM</v>
          </cell>
        </row>
        <row r="134">
          <cell r="A134" t="str">
            <v>Neighborhood Health Providers Medicaid Managed Care and Family Health Plus</v>
          </cell>
          <cell r="B134" t="str">
            <v xml:space="preserve">003858,  </v>
          </cell>
          <cell r="C134" t="str">
            <v>MCO</v>
          </cell>
        </row>
        <row r="135">
          <cell r="A135" t="str">
            <v>New York ADAP Supplement to Medicare Part D</v>
          </cell>
          <cell r="B135" t="str">
            <v xml:space="preserve">610490, AM </v>
          </cell>
          <cell r="C135" t="str">
            <v>ADAP</v>
          </cell>
        </row>
        <row r="136">
          <cell r="A136" t="str">
            <v>New York Aids Drug Assistance Program</v>
          </cell>
          <cell r="B136" t="str">
            <v xml:space="preserve">610490, AD </v>
          </cell>
          <cell r="C136" t="str">
            <v>ADAP</v>
          </cell>
        </row>
        <row r="137">
          <cell r="A137" t="str">
            <v>New York EPIC Secondary to Medicare Part D</v>
          </cell>
          <cell r="B137" t="str">
            <v xml:space="preserve">012345, EP </v>
          </cell>
          <cell r="C137" t="str">
            <v>PART D</v>
          </cell>
        </row>
        <row r="138">
          <cell r="A138" t="str">
            <v>New York Medicaid</v>
          </cell>
          <cell r="B138" t="str">
            <v xml:space="preserve">004740, W0 </v>
          </cell>
          <cell r="C138" t="str">
            <v>FFS</v>
          </cell>
        </row>
        <row r="139">
          <cell r="A139" t="str">
            <v>New York MGP - Medication Grant Program</v>
          </cell>
          <cell r="B139" t="str">
            <v xml:space="preserve">005260, MG </v>
          </cell>
          <cell r="C139" t="str">
            <v>COMM</v>
          </cell>
        </row>
        <row r="140">
          <cell r="A140" t="str">
            <v>OptumHealth New Mexico</v>
          </cell>
          <cell r="B140" t="str">
            <v xml:space="preserve">610494,  </v>
          </cell>
          <cell r="C140" t="str">
            <v>COMM</v>
          </cell>
        </row>
        <row r="141">
          <cell r="A141" t="str">
            <v>OptumRx</v>
          </cell>
          <cell r="B141" t="str">
            <v xml:space="preserve">610127,  </v>
          </cell>
          <cell r="C141" t="str">
            <v>COMM</v>
          </cell>
        </row>
        <row r="142">
          <cell r="A142" t="str">
            <v>OptumRx (Legacy Catamaran) - General BIN 003650</v>
          </cell>
          <cell r="B142" t="str">
            <v xml:space="preserve">003650,  </v>
          </cell>
          <cell r="C142" t="str">
            <v>COMM</v>
          </cell>
        </row>
        <row r="143">
          <cell r="A143" t="str">
            <v>OptumRx (Legacy Catamaran) - General BIN 005947</v>
          </cell>
          <cell r="B143" t="str">
            <v xml:space="preserve">005947,  </v>
          </cell>
          <cell r="C143" t="str">
            <v>COMM</v>
          </cell>
        </row>
        <row r="144">
          <cell r="A144" t="str">
            <v>OptumRx (Legacy Catamaran) - General BIN 600471</v>
          </cell>
          <cell r="B144" t="str">
            <v xml:space="preserve">600471, RS </v>
          </cell>
          <cell r="C144" t="str">
            <v>COMM</v>
          </cell>
        </row>
        <row r="145">
          <cell r="A145" t="str">
            <v>OptumRx (Legacy Catamaran) - General BIN 610011</v>
          </cell>
          <cell r="B145" t="str">
            <v xml:space="preserve">610011,  </v>
          </cell>
          <cell r="C145" t="str">
            <v>COMM</v>
          </cell>
        </row>
        <row r="146">
          <cell r="A146" t="str">
            <v>OptumRx (Legacy Catamaran) - 603286/01410000</v>
          </cell>
          <cell r="B146">
            <v>0</v>
          </cell>
          <cell r="C146" t="str">
            <v>COMM</v>
          </cell>
        </row>
        <row r="147">
          <cell r="A147" t="str">
            <v>OptumRx (Legacy Catamaran) - General BIN 610709</v>
          </cell>
          <cell r="B147">
            <v>0</v>
          </cell>
          <cell r="C147" t="str">
            <v>COMM</v>
          </cell>
        </row>
        <row r="148">
          <cell r="A148" t="str">
            <v>OptumRX (Legacy Catamaran) Medicare Part D</v>
          </cell>
          <cell r="B148" t="str">
            <v xml:space="preserve">603286,  </v>
          </cell>
          <cell r="C148" t="str">
            <v>PART D</v>
          </cell>
        </row>
        <row r="149">
          <cell r="A149" t="str">
            <v>OptumRx Commercial - BIN 610494</v>
          </cell>
          <cell r="B149" t="str">
            <v xml:space="preserve">610494,  </v>
          </cell>
          <cell r="C149" t="str">
            <v>COMM</v>
          </cell>
        </row>
        <row r="150">
          <cell r="A150" t="str">
            <v>OptumRx Medicaid</v>
          </cell>
          <cell r="B150" t="str">
            <v xml:space="preserve">610494,  </v>
          </cell>
          <cell r="C150" t="str">
            <v>MCO</v>
          </cell>
        </row>
        <row r="151">
          <cell r="A151" t="str">
            <v>OptumRx Medicare Part D</v>
          </cell>
          <cell r="B151" t="str">
            <v xml:space="preserve">610097,  </v>
          </cell>
          <cell r="C151" t="str">
            <v>PART D</v>
          </cell>
        </row>
        <row r="152">
          <cell r="A152" t="str">
            <v>Opus Co-Pay Assistance Program</v>
          </cell>
          <cell r="B152" t="str">
            <v xml:space="preserve">601341, OP </v>
          </cell>
          <cell r="C152" t="str">
            <v>COMM</v>
          </cell>
        </row>
        <row r="153">
          <cell r="A153" t="str">
            <v>Opus Health Patient Savings Card</v>
          </cell>
          <cell r="B153" t="str">
            <v xml:space="preserve">601341,  </v>
          </cell>
          <cell r="C153" t="str">
            <v>COMM</v>
          </cell>
        </row>
        <row r="154">
          <cell r="A154" t="str">
            <v>Paramount Elite Medicare D</v>
          </cell>
          <cell r="B154" t="str">
            <v xml:space="preserve">004336,  </v>
          </cell>
          <cell r="C154" t="str">
            <v>PART D</v>
          </cell>
        </row>
        <row r="155">
          <cell r="A155" t="str">
            <v>Partners Rx Coupons</v>
          </cell>
          <cell r="B155" t="str">
            <v xml:space="preserve">015251, v </v>
          </cell>
          <cell r="C155" t="str">
            <v>COMM</v>
          </cell>
        </row>
        <row r="156">
          <cell r="A156" t="str">
            <v>Partnership Health Plan of California</v>
          </cell>
          <cell r="B156">
            <v>0</v>
          </cell>
          <cell r="C156" t="str">
            <v>MCO</v>
          </cell>
        </row>
        <row r="157">
          <cell r="A157" t="str">
            <v>Patient Access Network Foundation</v>
          </cell>
          <cell r="B157" t="str">
            <v xml:space="preserve">006012,  </v>
          </cell>
          <cell r="C157" t="str">
            <v>COMM</v>
          </cell>
        </row>
        <row r="158">
          <cell r="A158" t="str">
            <v>Patient Access Network Foundation (expired 11/01/17)</v>
          </cell>
          <cell r="B158">
            <v>0</v>
          </cell>
          <cell r="C158" t="str">
            <v>COMM</v>
          </cell>
        </row>
        <row r="159">
          <cell r="A159" t="str">
            <v>Patient Access Network Foundation Medicare D</v>
          </cell>
          <cell r="B159" t="str">
            <v xml:space="preserve">006012,  </v>
          </cell>
          <cell r="C159" t="str">
            <v>PART D</v>
          </cell>
        </row>
        <row r="160">
          <cell r="A160" t="str">
            <v>Patient Advocate Foundation</v>
          </cell>
          <cell r="B160">
            <v>0</v>
          </cell>
          <cell r="C160" t="str">
            <v>COMM</v>
          </cell>
        </row>
        <row r="161">
          <cell r="A161" t="str">
            <v>PENDING</v>
          </cell>
          <cell r="B161">
            <v>0</v>
          </cell>
          <cell r="C161" t="str">
            <v>WO</v>
          </cell>
        </row>
        <row r="162">
          <cell r="A162" t="str">
            <v>Pharmacy Data Management - PCN PXXPDMI</v>
          </cell>
          <cell r="B162" t="str">
            <v xml:space="preserve">610020,  </v>
          </cell>
          <cell r="C162" t="str">
            <v>COMM</v>
          </cell>
        </row>
        <row r="163">
          <cell r="A163" t="str">
            <v>Pharmacy Data Management, Inc</v>
          </cell>
          <cell r="B163" t="str">
            <v xml:space="preserve">610020, TC </v>
          </cell>
          <cell r="C163" t="str">
            <v>COMM</v>
          </cell>
        </row>
        <row r="164">
          <cell r="A164" t="str">
            <v>Pharmacy Data Management, Inc.</v>
          </cell>
          <cell r="B164" t="str">
            <v xml:space="preserve">610020,  </v>
          </cell>
          <cell r="C164" t="str">
            <v>COMM</v>
          </cell>
        </row>
        <row r="165">
          <cell r="A165" t="str">
            <v>Pharmacy Data Management, Inc. - 006012/PDMI</v>
          </cell>
          <cell r="B165" t="str">
            <v xml:space="preserve">006012,  </v>
          </cell>
          <cell r="C165" t="str">
            <v>COMM</v>
          </cell>
        </row>
        <row r="166">
          <cell r="A166" t="str">
            <v>ProAct, Inc.</v>
          </cell>
          <cell r="B166">
            <v>0</v>
          </cell>
          <cell r="C166" t="str">
            <v>Comm</v>
          </cell>
        </row>
        <row r="167">
          <cell r="A167" t="str">
            <v>Regence BC/BS of Utah</v>
          </cell>
          <cell r="B167" t="str">
            <v xml:space="preserve">610648,  </v>
          </cell>
          <cell r="C167" t="str">
            <v>COMM</v>
          </cell>
        </row>
        <row r="168">
          <cell r="A168" t="str">
            <v>RxRelief Pharmacy Discount Card (BIN 005947)</v>
          </cell>
          <cell r="B168" t="str">
            <v xml:space="preserve">005947,  </v>
          </cell>
          <cell r="C168" t="str">
            <v>COMM</v>
          </cell>
        </row>
        <row r="169">
          <cell r="A169" t="str">
            <v>SilverScript</v>
          </cell>
          <cell r="B169" t="str">
            <v xml:space="preserve">004336,  </v>
          </cell>
          <cell r="C169" t="str">
            <v>PART D</v>
          </cell>
        </row>
        <row r="170">
          <cell r="A170" t="str">
            <v>Simply Healthcare Medicare D</v>
          </cell>
          <cell r="B170" t="str">
            <v xml:space="preserve">015789,  </v>
          </cell>
          <cell r="C170" t="str">
            <v>PART D</v>
          </cell>
        </row>
        <row r="171">
          <cell r="A171" t="str">
            <v>StoneRiver (003573)</v>
          </cell>
          <cell r="B171">
            <v>0</v>
          </cell>
          <cell r="C171" t="str">
            <v>COMM</v>
          </cell>
        </row>
        <row r="172">
          <cell r="A172" t="str">
            <v>Teamsters Rx</v>
          </cell>
          <cell r="B172" t="str">
            <v xml:space="preserve">610014,  </v>
          </cell>
          <cell r="C172" t="str">
            <v>COMM</v>
          </cell>
        </row>
        <row r="173">
          <cell r="A173" t="str">
            <v>Therapy First</v>
          </cell>
          <cell r="B173" t="str">
            <v xml:space="preserve">004682,  </v>
          </cell>
          <cell r="C173" t="str">
            <v>COMM</v>
          </cell>
        </row>
        <row r="174">
          <cell r="A174" t="str">
            <v>Tmesys CAL</v>
          </cell>
          <cell r="B174" t="str">
            <v xml:space="preserve">004261, PM </v>
          </cell>
          <cell r="C174" t="str">
            <v>COMM</v>
          </cell>
        </row>
        <row r="175">
          <cell r="A175" t="str">
            <v>Total</v>
          </cell>
          <cell r="B175">
            <v>0</v>
          </cell>
          <cell r="C175" t="str">
            <v>COMM</v>
          </cell>
        </row>
        <row r="176">
          <cell r="A176" t="str">
            <v>Total Care - New York MMC</v>
          </cell>
          <cell r="B176" t="str">
            <v xml:space="preserve">003858,  </v>
          </cell>
          <cell r="C176" t="str">
            <v>MCO</v>
          </cell>
        </row>
        <row r="177">
          <cell r="A177" t="str">
            <v>TrialCard Program</v>
          </cell>
          <cell r="B177" t="str">
            <v xml:space="preserve">600428,  </v>
          </cell>
          <cell r="C177" t="str">
            <v>COMM</v>
          </cell>
        </row>
        <row r="178">
          <cell r="A178" t="str">
            <v>TRICARE (DOD)</v>
          </cell>
          <cell r="B178" t="str">
            <v xml:space="preserve">003858,  </v>
          </cell>
          <cell r="C178" t="str">
            <v>COMM</v>
          </cell>
        </row>
        <row r="179">
          <cell r="A179" t="str">
            <v>UHCP MMC</v>
          </cell>
          <cell r="B179" t="str">
            <v xml:space="preserve">610494,  </v>
          </cell>
          <cell r="C179" t="str">
            <v>MCO</v>
          </cell>
        </row>
        <row r="180">
          <cell r="A180" t="str">
            <v>Uniform Medical Plan</v>
          </cell>
          <cell r="B180">
            <v>0</v>
          </cell>
          <cell r="C180" t="str">
            <v>COMM</v>
          </cell>
        </row>
        <row r="181">
          <cell r="A181" t="str">
            <v>United American Medicare D</v>
          </cell>
          <cell r="B181" t="str">
            <v xml:space="preserve">004336,  </v>
          </cell>
          <cell r="C181" t="str">
            <v>PART D</v>
          </cell>
        </row>
        <row r="182">
          <cell r="A182" t="str">
            <v>UNITED HEALTHCARE COMMUNITY PLAN</v>
          </cell>
          <cell r="B182" t="str">
            <v xml:space="preserve">610494,  </v>
          </cell>
          <cell r="C182" t="str">
            <v>MCO</v>
          </cell>
        </row>
        <row r="183">
          <cell r="A183" t="str">
            <v>United MedicareRx</v>
          </cell>
          <cell r="B183" t="str">
            <v xml:space="preserve">610097,  </v>
          </cell>
          <cell r="C183" t="str">
            <v>PART D</v>
          </cell>
        </row>
        <row r="184">
          <cell r="A184" t="str">
            <v>United Networks of America (expired 05/22/16)</v>
          </cell>
          <cell r="B184" t="str">
            <v xml:space="preserve">610709,  </v>
          </cell>
          <cell r="C184" t="str">
            <v>COMM</v>
          </cell>
        </row>
        <row r="185">
          <cell r="A185" t="str">
            <v>UnitedHealthcare Community Plan - Delaware</v>
          </cell>
          <cell r="B185" t="str">
            <v xml:space="preserve">610494,  </v>
          </cell>
          <cell r="C185" t="str">
            <v>COMM</v>
          </cell>
        </row>
        <row r="186">
          <cell r="A186" t="str">
            <v>UnitedHealthcare Community Plan - New Jersey FamilyCare</v>
          </cell>
          <cell r="B186" t="str">
            <v xml:space="preserve">610494,  </v>
          </cell>
          <cell r="C186" t="str">
            <v>COMM</v>
          </cell>
        </row>
        <row r="187">
          <cell r="A187" t="str">
            <v>UnitedHealthcare Community Plan - New York</v>
          </cell>
          <cell r="B187" t="str">
            <v xml:space="preserve">610494,  </v>
          </cell>
          <cell r="C187" t="str">
            <v>COMM</v>
          </cell>
        </row>
        <row r="188">
          <cell r="A188" t="str">
            <v>UnitedHealthcare Community Plan - Ohio</v>
          </cell>
          <cell r="B188">
            <v>0</v>
          </cell>
          <cell r="C188" t="str">
            <v>COMM</v>
          </cell>
        </row>
        <row r="189">
          <cell r="A189" t="str">
            <v>UnitedHealthcare Dual Complete - Arizona</v>
          </cell>
          <cell r="B189">
            <v>0</v>
          </cell>
          <cell r="C189" t="str">
            <v>PART D</v>
          </cell>
        </row>
        <row r="190">
          <cell r="A190" t="str">
            <v>UnitedHealthcare Dual Complete - New York</v>
          </cell>
          <cell r="B190" t="str">
            <v xml:space="preserve">610097,  </v>
          </cell>
          <cell r="C190" t="str">
            <v>PART D</v>
          </cell>
        </row>
        <row r="191">
          <cell r="A191" t="str">
            <v>UnitedHealthcare Employer and Individual UHC</v>
          </cell>
          <cell r="B191" t="str">
            <v xml:space="preserve">610279,  </v>
          </cell>
          <cell r="C191" t="str">
            <v>COMM</v>
          </cell>
        </row>
        <row r="192">
          <cell r="A192" t="str">
            <v>UnitedHealthcare Employer and Individual UHEALTH</v>
          </cell>
          <cell r="B192" t="str">
            <v xml:space="preserve">610279,  </v>
          </cell>
          <cell r="C192" t="str">
            <v>COMM</v>
          </cell>
        </row>
        <row r="193">
          <cell r="A193" t="str">
            <v>UnitedHealthcare Medicare Part D</v>
          </cell>
          <cell r="B193" t="str">
            <v xml:space="preserve">610097,  </v>
          </cell>
          <cell r="C193" t="str">
            <v>PART D</v>
          </cell>
        </row>
        <row r="194">
          <cell r="A194" t="str">
            <v>UnitedHealthcare MedicareRx for Group - PCN 9999</v>
          </cell>
          <cell r="B194" t="str">
            <v xml:space="preserve">610097,  </v>
          </cell>
          <cell r="C194" t="str">
            <v>PART D</v>
          </cell>
        </row>
        <row r="195">
          <cell r="A195" t="str">
            <v>Univera</v>
          </cell>
          <cell r="B195" t="str">
            <v xml:space="preserve">610475, UN </v>
          </cell>
          <cell r="C195" t="str">
            <v>COMM</v>
          </cell>
        </row>
        <row r="196">
          <cell r="A196" t="str">
            <v>Univera Health</v>
          </cell>
          <cell r="B196" t="str">
            <v xml:space="preserve">003585,  </v>
          </cell>
          <cell r="C196" t="str">
            <v>COMM</v>
          </cell>
        </row>
        <row r="197">
          <cell r="A197" t="str">
            <v>Universal Healthcare</v>
          </cell>
          <cell r="B197" t="str">
            <v xml:space="preserve">610014,  </v>
          </cell>
          <cell r="C197" t="str">
            <v>COMM</v>
          </cell>
        </row>
        <row r="198">
          <cell r="A198" t="str">
            <v>University of Rochester</v>
          </cell>
          <cell r="B198" t="str">
            <v xml:space="preserve">003585, SV </v>
          </cell>
          <cell r="C198" t="str">
            <v>COMM</v>
          </cell>
        </row>
        <row r="199">
          <cell r="A199" t="str">
            <v>University of Rochester (expired 12/31/16)</v>
          </cell>
          <cell r="B199">
            <v>0</v>
          </cell>
          <cell r="C199" t="str">
            <v>COMM</v>
          </cell>
        </row>
        <row r="200">
          <cell r="A200" t="str">
            <v>UPMC Health Plan</v>
          </cell>
          <cell r="B200" t="str">
            <v xml:space="preserve">003858,  </v>
          </cell>
          <cell r="C200" t="str">
            <v>COMM</v>
          </cell>
        </row>
        <row r="201">
          <cell r="A201" t="str">
            <v>Verizon Wireless</v>
          </cell>
          <cell r="B201" t="str">
            <v xml:space="preserve">610014,  </v>
          </cell>
          <cell r="C201" t="str">
            <v>COMM</v>
          </cell>
        </row>
        <row r="202">
          <cell r="A202" t="str">
            <v>ViiV Healthcare (expired 12/31/16)</v>
          </cell>
          <cell r="B202" t="str">
            <v xml:space="preserve">610500,  </v>
          </cell>
          <cell r="C202" t="str">
            <v>COMM</v>
          </cell>
        </row>
        <row r="203">
          <cell r="A203" t="str">
            <v>Voucher - Advair (PCN 1016)</v>
          </cell>
          <cell r="B203" t="str">
            <v xml:space="preserve">610524,  </v>
          </cell>
          <cell r="C203" t="str">
            <v>COMM</v>
          </cell>
        </row>
        <row r="204">
          <cell r="A204" t="str">
            <v>Voucher - Cialis - BIN 601341</v>
          </cell>
          <cell r="B204" t="str">
            <v xml:space="preserve">601341,  </v>
          </cell>
          <cell r="C204" t="str">
            <v>COMM</v>
          </cell>
        </row>
        <row r="205">
          <cell r="A205" t="str">
            <v>Voucher - Crestor (Emdeon)</v>
          </cell>
          <cell r="B205" t="str">
            <v xml:space="preserve">004682,  </v>
          </cell>
          <cell r="C205" t="str">
            <v>COMM</v>
          </cell>
        </row>
        <row r="206">
          <cell r="A206" t="str">
            <v>Voucher - Crestor - Change HealthCare</v>
          </cell>
          <cell r="B206">
            <v>0</v>
          </cell>
          <cell r="C206" t="str">
            <v>COMM</v>
          </cell>
        </row>
        <row r="207">
          <cell r="A207" t="str">
            <v>Voucher - Freestyle</v>
          </cell>
          <cell r="B207" t="str">
            <v xml:space="preserve">610020,  </v>
          </cell>
          <cell r="C207" t="str">
            <v>COMM</v>
          </cell>
        </row>
        <row r="208">
          <cell r="A208" t="str">
            <v>Voucher - Invokana/Invokamet CarePath</v>
          </cell>
          <cell r="B208" t="str">
            <v xml:space="preserve">610020,  </v>
          </cell>
          <cell r="C208" t="str">
            <v>COMM</v>
          </cell>
        </row>
        <row r="209">
          <cell r="A209" t="str">
            <v>Voucher - Lidoderm</v>
          </cell>
          <cell r="B209" t="str">
            <v xml:space="preserve">601341,  </v>
          </cell>
          <cell r="C209" t="str">
            <v>COMM</v>
          </cell>
        </row>
        <row r="210">
          <cell r="A210" t="str">
            <v>Voucher - OneTouch Verio Meter (expired 01/12/17)</v>
          </cell>
          <cell r="B210" t="str">
            <v xml:space="preserve">004682,  </v>
          </cell>
          <cell r="C210" t="str">
            <v>COMM</v>
          </cell>
        </row>
        <row r="211">
          <cell r="A211" t="str">
            <v>Voucher - Relpax</v>
          </cell>
          <cell r="B211" t="str">
            <v xml:space="preserve">004682,  </v>
          </cell>
          <cell r="C211" t="str">
            <v>COMM</v>
          </cell>
        </row>
        <row r="212">
          <cell r="A212" t="str">
            <v>Voucher - Suboxone Film (BIN 601341)</v>
          </cell>
          <cell r="B212" t="str">
            <v xml:space="preserve">601341,  </v>
          </cell>
          <cell r="C212" t="str">
            <v>COMM</v>
          </cell>
        </row>
        <row r="213">
          <cell r="A213" t="str">
            <v>Voucher - Symbicort</v>
          </cell>
          <cell r="B213" t="str">
            <v xml:space="preserve">004682,  </v>
          </cell>
          <cell r="C213" t="str">
            <v>COMM</v>
          </cell>
        </row>
        <row r="214">
          <cell r="A214" t="str">
            <v>Voucher - Tivicay</v>
          </cell>
          <cell r="B214">
            <v>0</v>
          </cell>
          <cell r="C214" t="str">
            <v>COMM</v>
          </cell>
        </row>
        <row r="215">
          <cell r="A215" t="str">
            <v>Voucher - Trial Card</v>
          </cell>
          <cell r="B215">
            <v>0</v>
          </cell>
          <cell r="C215" t="str">
            <v>COMM</v>
          </cell>
        </row>
        <row r="216">
          <cell r="A216" t="str">
            <v>Voucher - Truvada</v>
          </cell>
          <cell r="B216" t="str">
            <v xml:space="preserve">610524,  </v>
          </cell>
          <cell r="C216" t="str">
            <v>COMM</v>
          </cell>
        </row>
        <row r="217">
          <cell r="A217" t="str">
            <v>Voucher - Truvada - BIN 610020</v>
          </cell>
          <cell r="B217" t="str">
            <v xml:space="preserve">610020,  </v>
          </cell>
          <cell r="C217" t="str">
            <v>COMM</v>
          </cell>
        </row>
        <row r="218">
          <cell r="A218" t="str">
            <v>Voucher - Vyvanse</v>
          </cell>
          <cell r="B218">
            <v>0</v>
          </cell>
          <cell r="C218" t="str">
            <v>COMM</v>
          </cell>
        </row>
        <row r="219">
          <cell r="A219" t="str">
            <v>Walmart Associates</v>
          </cell>
          <cell r="B219" t="str">
            <v xml:space="preserve">610014,  </v>
          </cell>
          <cell r="C219" t="str">
            <v>COMM</v>
          </cell>
        </row>
        <row r="220">
          <cell r="A220" t="str">
            <v>Wawa Inc. Workers' Compensation</v>
          </cell>
          <cell r="B220" t="str">
            <v xml:space="preserve">610235,  </v>
          </cell>
          <cell r="C220" t="str">
            <v>COMM</v>
          </cell>
        </row>
        <row r="221">
          <cell r="A221" t="str">
            <v>WellCare Health Plans, Inc. Medicare Part D</v>
          </cell>
          <cell r="B221" t="str">
            <v xml:space="preserve">603286, L </v>
          </cell>
          <cell r="C221" t="str">
            <v>PART D</v>
          </cell>
        </row>
        <row r="222">
          <cell r="A222" t="str">
            <v>WellCare Florida Medicare Part D</v>
          </cell>
          <cell r="B222">
            <v>0</v>
          </cell>
          <cell r="C222" t="str">
            <v>PART D</v>
          </cell>
        </row>
        <row r="223">
          <cell r="A223" t="str">
            <v>WellCare - New York Medicaid</v>
          </cell>
          <cell r="B223">
            <v>0</v>
          </cell>
          <cell r="C223" t="str">
            <v>MCO</v>
          </cell>
        </row>
        <row r="224">
          <cell r="A224" t="str">
            <v>WellDyneRx/NetCard Systems/RxWest</v>
          </cell>
          <cell r="B224" t="str">
            <v xml:space="preserve">008878,  </v>
          </cell>
          <cell r="C224" t="str">
            <v>COMM</v>
          </cell>
        </row>
        <row r="225">
          <cell r="A225" t="str">
            <v>YourCare Health Plan - MMC</v>
          </cell>
          <cell r="B225" t="str">
            <v xml:space="preserve">610014,  </v>
          </cell>
          <cell r="C225" t="str">
            <v>MCO</v>
          </cell>
        </row>
        <row r="226">
          <cell r="A226" t="str">
            <v>YourCare Health Plan Medicaid</v>
          </cell>
          <cell r="B226" t="str">
            <v xml:space="preserve">003858,  </v>
          </cell>
          <cell r="C226" t="str">
            <v>MCO</v>
          </cell>
        </row>
        <row r="227">
          <cell r="A227" t="str">
            <v>N/A</v>
          </cell>
          <cell r="C227" t="str">
            <v>CASH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JE - Revenue"/>
      <sheetName val="JE - Addl Revenue"/>
      <sheetName val="JE - Bad Debt"/>
      <sheetName val="Summary Data_07-15"/>
      <sheetName val="Trended Data"/>
      <sheetName val="04-15_Void Payment"/>
      <sheetName val="Example_Void Invoice"/>
      <sheetName val="Example_Void Pmt"/>
      <sheetName val="JE - AFDA"/>
      <sheetName val="Aging &amp; Est Uncoll 07-15"/>
      <sheetName val="Account Recon 11052"/>
      <sheetName val="Final GL 11052"/>
      <sheetName val="Account Recon 11054"/>
      <sheetName val="Final GL 11054"/>
      <sheetName val="Prelim GL 8-19"/>
      <sheetName val="Summary Data_06-15"/>
      <sheetName val="Aging &amp; Est Uncoll 06-15"/>
      <sheetName val="Account Recon"/>
      <sheetName val="Final GL"/>
    </sheetNames>
    <sheetDataSet>
      <sheetData sheetId="0"/>
      <sheetData sheetId="1">
        <row r="51">
          <cell r="A51">
            <v>1</v>
          </cell>
          <cell r="B51" t="str">
            <v>Trillium Health, Inc</v>
          </cell>
        </row>
        <row r="52">
          <cell r="A52">
            <v>50</v>
          </cell>
          <cell r="B52" t="str">
            <v>Pharmacy at Trillium Health</v>
          </cell>
        </row>
        <row r="53">
          <cell r="A53">
            <v>70</v>
          </cell>
          <cell r="B53" t="str">
            <v>Pharmacy at Geneva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FA"/>
      <sheetName val="TH JE"/>
      <sheetName val="TH Rec"/>
      <sheetName val="TH Summary"/>
      <sheetName val="TH Depr"/>
      <sheetName val="RE Rec"/>
      <sheetName val="RE Summary"/>
      <sheetName val="RE FA"/>
      <sheetName val="PSA JE"/>
      <sheetName val="Rx Rec"/>
      <sheetName val="PSA Summary"/>
      <sheetName val="PSA Depr"/>
      <sheetName val="Geneva JE"/>
      <sheetName val="Geneva Rec"/>
      <sheetName val="Geneva Summary"/>
      <sheetName val="Geneva Depr"/>
      <sheetName val="CWIP Rec"/>
      <sheetName val="CWIP"/>
      <sheetName val="Gen CWIP"/>
      <sheetName val="Sheet2"/>
      <sheetName val="CapEx Det"/>
      <sheetName val="Sheet3"/>
      <sheetName val="FA - TH"/>
      <sheetName val="FA - RX"/>
      <sheetName val="Add-Bud"/>
      <sheetName val="Additions"/>
      <sheetName val="Sheet1"/>
      <sheetName val="Chart1"/>
    </sheetNames>
    <sheetDataSet>
      <sheetData sheetId="0"/>
      <sheetData sheetId="1"/>
      <sheetData sheetId="2"/>
      <sheetData sheetId="3"/>
      <sheetData sheetId="4">
        <row r="292">
          <cell r="Z292">
            <v>43677</v>
          </cell>
          <cell r="AA292">
            <v>17558.43</v>
          </cell>
          <cell r="AB292">
            <v>17558.43</v>
          </cell>
        </row>
        <row r="293">
          <cell r="Z293">
            <v>43708</v>
          </cell>
          <cell r="AA293">
            <v>19342.900000000001</v>
          </cell>
          <cell r="AB293">
            <v>36901.33</v>
          </cell>
        </row>
        <row r="294">
          <cell r="Z294">
            <v>43738</v>
          </cell>
          <cell r="AA294">
            <v>15605.3</v>
          </cell>
          <cell r="AB294">
            <v>52506.630000000005</v>
          </cell>
        </row>
        <row r="295">
          <cell r="Z295">
            <v>43769</v>
          </cell>
          <cell r="AA295">
            <v>15605.3</v>
          </cell>
          <cell r="AB295">
            <v>68111.930000000008</v>
          </cell>
        </row>
        <row r="296">
          <cell r="Z296">
            <v>43799</v>
          </cell>
          <cell r="AA296">
            <v>14807.77</v>
          </cell>
          <cell r="AB296">
            <v>82919.700000000012</v>
          </cell>
        </row>
        <row r="297">
          <cell r="Z297">
            <v>43830</v>
          </cell>
          <cell r="AA297">
            <v>14807.76</v>
          </cell>
          <cell r="AB297">
            <v>97727.46</v>
          </cell>
        </row>
        <row r="298">
          <cell r="Z298">
            <v>43861</v>
          </cell>
          <cell r="AA298">
            <v>12667.89</v>
          </cell>
          <cell r="AB298">
            <v>110395.35</v>
          </cell>
        </row>
        <row r="299">
          <cell r="Z299">
            <v>43890</v>
          </cell>
          <cell r="AA299">
            <v>12540.79</v>
          </cell>
          <cell r="AB299">
            <v>122936.14000000001</v>
          </cell>
        </row>
        <row r="300">
          <cell r="Z300">
            <v>43921</v>
          </cell>
          <cell r="AA300">
            <v>12250.82</v>
          </cell>
          <cell r="AB300">
            <v>135186.96000000002</v>
          </cell>
        </row>
        <row r="301">
          <cell r="Z301">
            <v>43951</v>
          </cell>
          <cell r="AA301">
            <v>389.88</v>
          </cell>
          <cell r="AB301">
            <v>135576.84000000003</v>
          </cell>
        </row>
        <row r="302">
          <cell r="Z302">
            <v>43982</v>
          </cell>
          <cell r="AA302">
            <v>389.88</v>
          </cell>
          <cell r="AB302">
            <v>135966.72000000003</v>
          </cell>
        </row>
        <row r="303">
          <cell r="Z303">
            <v>44012</v>
          </cell>
          <cell r="AA303">
            <v>100.35</v>
          </cell>
          <cell r="AB303">
            <v>136067.07000000004</v>
          </cell>
        </row>
        <row r="307">
          <cell r="Z307">
            <v>43677</v>
          </cell>
          <cell r="AA307">
            <v>3866.45</v>
          </cell>
          <cell r="AB307">
            <v>3866.45</v>
          </cell>
        </row>
        <row r="308">
          <cell r="Z308">
            <v>43708</v>
          </cell>
          <cell r="AA308">
            <v>3866.45</v>
          </cell>
          <cell r="AB308">
            <v>7732.9</v>
          </cell>
        </row>
        <row r="309">
          <cell r="Z309">
            <v>43738</v>
          </cell>
          <cell r="AA309">
            <v>3852.58</v>
          </cell>
          <cell r="AB309">
            <v>11585.48</v>
          </cell>
        </row>
        <row r="310">
          <cell r="Z310">
            <v>43769</v>
          </cell>
          <cell r="AA310">
            <v>3852.58</v>
          </cell>
          <cell r="AB310">
            <v>15438.06</v>
          </cell>
        </row>
        <row r="311">
          <cell r="Z311">
            <v>43799</v>
          </cell>
          <cell r="AA311">
            <v>3852.58</v>
          </cell>
          <cell r="AB311">
            <v>19290.64</v>
          </cell>
        </row>
        <row r="312">
          <cell r="Z312">
            <v>43830</v>
          </cell>
          <cell r="AA312">
            <v>3501.4</v>
          </cell>
          <cell r="AB312">
            <v>22792.04</v>
          </cell>
        </row>
        <row r="313">
          <cell r="Z313">
            <v>43861</v>
          </cell>
          <cell r="AA313">
            <v>3318.78</v>
          </cell>
          <cell r="AB313">
            <v>26110.82</v>
          </cell>
        </row>
        <row r="314">
          <cell r="Z314">
            <v>43890</v>
          </cell>
          <cell r="AA314">
            <v>3318.77</v>
          </cell>
          <cell r="AB314">
            <v>29429.59</v>
          </cell>
        </row>
        <row r="315">
          <cell r="Z315">
            <v>43921</v>
          </cell>
          <cell r="AA315">
            <v>1059.5999999999999</v>
          </cell>
          <cell r="AB315">
            <v>30489.19</v>
          </cell>
        </row>
        <row r="316">
          <cell r="Z316">
            <v>43951</v>
          </cell>
          <cell r="AA316">
            <v>1059.5999999999999</v>
          </cell>
          <cell r="AB316">
            <v>31548.789999999997</v>
          </cell>
        </row>
        <row r="317">
          <cell r="Z317">
            <v>43982</v>
          </cell>
          <cell r="AA317">
            <v>1059.5999999999999</v>
          </cell>
          <cell r="AB317">
            <v>32608.389999999996</v>
          </cell>
        </row>
        <row r="318">
          <cell r="Z318">
            <v>44012</v>
          </cell>
          <cell r="AA318">
            <v>1059.5999999999999</v>
          </cell>
          <cell r="AB318">
            <v>33667.99</v>
          </cell>
        </row>
        <row r="322">
          <cell r="Z322">
            <v>43677</v>
          </cell>
          <cell r="AA322">
            <v>18353.12</v>
          </cell>
          <cell r="AB322">
            <v>18353.12</v>
          </cell>
        </row>
        <row r="323">
          <cell r="Z323">
            <v>43708</v>
          </cell>
          <cell r="AA323">
            <v>18353.12</v>
          </cell>
          <cell r="AB323">
            <v>36706.239999999998</v>
          </cell>
        </row>
        <row r="324">
          <cell r="Z324">
            <v>43738</v>
          </cell>
          <cell r="AA324">
            <v>18353.12</v>
          </cell>
          <cell r="AB324">
            <v>55059.360000000001</v>
          </cell>
        </row>
        <row r="325">
          <cell r="Z325">
            <v>43769</v>
          </cell>
          <cell r="AA325">
            <v>18352.150000000001</v>
          </cell>
          <cell r="AB325">
            <v>73411.510000000009</v>
          </cell>
        </row>
        <row r="326">
          <cell r="Z326">
            <v>43799</v>
          </cell>
          <cell r="AA326">
            <v>16460.47</v>
          </cell>
          <cell r="AB326">
            <v>89871.98000000001</v>
          </cell>
        </row>
        <row r="327">
          <cell r="Z327">
            <v>43830</v>
          </cell>
          <cell r="AA327">
            <v>13000.74</v>
          </cell>
          <cell r="AB327">
            <v>102872.72000000002</v>
          </cell>
        </row>
        <row r="328">
          <cell r="Z328">
            <v>43861</v>
          </cell>
          <cell r="AA328">
            <v>13000.11</v>
          </cell>
          <cell r="AB328">
            <v>115872.83000000002</v>
          </cell>
        </row>
        <row r="329">
          <cell r="Z329">
            <v>43890</v>
          </cell>
          <cell r="AA329">
            <v>12912.58</v>
          </cell>
          <cell r="AB329">
            <v>128785.41000000002</v>
          </cell>
        </row>
        <row r="330">
          <cell r="Z330">
            <v>43921</v>
          </cell>
          <cell r="AA330">
            <v>3022.01</v>
          </cell>
          <cell r="AB330">
            <v>131807.42000000001</v>
          </cell>
        </row>
        <row r="331">
          <cell r="Z331">
            <v>43951</v>
          </cell>
          <cell r="AA331">
            <v>3012.15</v>
          </cell>
          <cell r="AB331">
            <v>134819.57</v>
          </cell>
        </row>
        <row r="332">
          <cell r="Z332">
            <v>43982</v>
          </cell>
          <cell r="AA332">
            <v>2793.94</v>
          </cell>
          <cell r="AB332">
            <v>137613.51</v>
          </cell>
        </row>
        <row r="333">
          <cell r="Z333">
            <v>44012</v>
          </cell>
          <cell r="AA333">
            <v>2793.94</v>
          </cell>
          <cell r="AB333">
            <v>140407.45000000001</v>
          </cell>
        </row>
        <row r="337">
          <cell r="Z337">
            <v>43677</v>
          </cell>
          <cell r="AA337">
            <v>3320.85</v>
          </cell>
          <cell r="AB337">
            <v>3320.85</v>
          </cell>
        </row>
        <row r="338">
          <cell r="Z338">
            <v>43708</v>
          </cell>
          <cell r="AA338">
            <v>3320.85</v>
          </cell>
          <cell r="AB338">
            <v>6641.7</v>
          </cell>
        </row>
        <row r="339">
          <cell r="Z339">
            <v>43738</v>
          </cell>
          <cell r="AA339">
            <v>3320.86</v>
          </cell>
          <cell r="AB339">
            <v>9962.56</v>
          </cell>
        </row>
        <row r="340">
          <cell r="Z340">
            <v>43769</v>
          </cell>
          <cell r="AA340">
            <v>3320.86</v>
          </cell>
          <cell r="AB340">
            <v>13283.42</v>
          </cell>
        </row>
        <row r="341">
          <cell r="Z341">
            <v>43799</v>
          </cell>
          <cell r="AA341">
            <v>3320.85</v>
          </cell>
          <cell r="AB341">
            <v>16604.27</v>
          </cell>
        </row>
        <row r="342">
          <cell r="Z342">
            <v>43830</v>
          </cell>
          <cell r="AA342">
            <v>3580.99</v>
          </cell>
          <cell r="AB342">
            <v>20185.260000000002</v>
          </cell>
        </row>
        <row r="343">
          <cell r="Z343">
            <v>43861</v>
          </cell>
          <cell r="AA343">
            <v>3060.71</v>
          </cell>
          <cell r="AB343">
            <v>23245.97</v>
          </cell>
        </row>
        <row r="344">
          <cell r="Z344">
            <v>43890</v>
          </cell>
          <cell r="AA344">
            <v>3016.26</v>
          </cell>
          <cell r="AB344">
            <v>26262.230000000003</v>
          </cell>
        </row>
        <row r="345">
          <cell r="Z345">
            <v>43921</v>
          </cell>
          <cell r="AA345">
            <v>3016.26</v>
          </cell>
          <cell r="AB345">
            <v>29278.490000000005</v>
          </cell>
        </row>
        <row r="346">
          <cell r="Z346">
            <v>43951</v>
          </cell>
          <cell r="AA346">
            <v>2997.5</v>
          </cell>
          <cell r="AB346">
            <v>32275.990000000005</v>
          </cell>
        </row>
        <row r="347">
          <cell r="Z347">
            <v>43982</v>
          </cell>
          <cell r="AA347">
            <v>2997.5</v>
          </cell>
          <cell r="AB347">
            <v>35273.490000000005</v>
          </cell>
        </row>
        <row r="348">
          <cell r="Z348">
            <v>44012</v>
          </cell>
          <cell r="AA348">
            <v>2924.17</v>
          </cell>
          <cell r="AB348">
            <v>38197.660000000003</v>
          </cell>
        </row>
        <row r="352">
          <cell r="Z352">
            <v>43677</v>
          </cell>
          <cell r="AA352">
            <v>2261.06</v>
          </cell>
          <cell r="AB352">
            <v>2261.06</v>
          </cell>
        </row>
        <row r="353">
          <cell r="Z353">
            <v>43708</v>
          </cell>
          <cell r="AA353">
            <v>2261.06</v>
          </cell>
          <cell r="AB353">
            <v>4522.12</v>
          </cell>
        </row>
        <row r="354">
          <cell r="Z354">
            <v>43738</v>
          </cell>
          <cell r="AA354">
            <v>2261.06</v>
          </cell>
          <cell r="AB354">
            <v>6783.18</v>
          </cell>
        </row>
        <row r="355">
          <cell r="Z355">
            <v>43769</v>
          </cell>
          <cell r="AA355">
            <v>2261.06</v>
          </cell>
          <cell r="AB355">
            <v>9044.24</v>
          </cell>
        </row>
        <row r="356">
          <cell r="Z356">
            <v>43799</v>
          </cell>
          <cell r="AA356">
            <v>2261.06</v>
          </cell>
          <cell r="AB356">
            <v>11305.3</v>
          </cell>
        </row>
        <row r="357">
          <cell r="Z357">
            <v>43830</v>
          </cell>
          <cell r="AA357">
            <v>2261.06</v>
          </cell>
          <cell r="AB357">
            <v>13566.359999999999</v>
          </cell>
        </row>
        <row r="358">
          <cell r="Z358">
            <v>43861</v>
          </cell>
          <cell r="AA358">
            <v>0</v>
          </cell>
          <cell r="AB358">
            <v>13566.359999999999</v>
          </cell>
        </row>
        <row r="359">
          <cell r="Z359">
            <v>43890</v>
          </cell>
          <cell r="AA359">
            <v>0</v>
          </cell>
          <cell r="AB359">
            <v>13566.359999999999</v>
          </cell>
        </row>
        <row r="360">
          <cell r="Z360">
            <v>43921</v>
          </cell>
          <cell r="AA360">
            <v>0</v>
          </cell>
          <cell r="AB360">
            <v>13566.359999999999</v>
          </cell>
        </row>
        <row r="361">
          <cell r="Z361">
            <v>43951</v>
          </cell>
          <cell r="AA361">
            <v>0</v>
          </cell>
          <cell r="AB361">
            <v>13566.359999999999</v>
          </cell>
        </row>
        <row r="362">
          <cell r="Z362">
            <v>43982</v>
          </cell>
          <cell r="AA362">
            <v>0</v>
          </cell>
          <cell r="AB362">
            <v>13566.359999999999</v>
          </cell>
        </row>
        <row r="363">
          <cell r="Z363">
            <v>44012</v>
          </cell>
          <cell r="AA363">
            <v>0.04</v>
          </cell>
          <cell r="AB363">
            <v>13566.4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63">
          <cell r="R63">
            <v>43677</v>
          </cell>
        </row>
      </sheetData>
      <sheetData sheetId="12"/>
      <sheetData sheetId="13"/>
      <sheetData sheetId="14"/>
      <sheetData sheetId="15">
        <row r="57">
          <cell r="R57">
            <v>43312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EZ__Fez_Sys_Picklists"/>
      <sheetName val="HR"/>
      <sheetName val="Clinic"/>
    </sheetNames>
    <sheetDataSet>
      <sheetData sheetId="0">
        <row r="2">
          <cell r="C2" t="str">
            <v>ADH  -  Adult Day Health</v>
          </cell>
        </row>
        <row r="3">
          <cell r="C3" t="str">
            <v>ADM  -  Administration</v>
          </cell>
        </row>
        <row r="4">
          <cell r="C4" t="str">
            <v>BI  -  Business Intelligence</v>
          </cell>
        </row>
        <row r="5">
          <cell r="C5" t="str">
            <v>BW  -  Behavioral Wellness</v>
          </cell>
        </row>
        <row r="6">
          <cell r="C6" t="str">
            <v>CHI  -  Community Health Initiatives</v>
          </cell>
        </row>
        <row r="7">
          <cell r="C7" t="str">
            <v>CLIN  -  Clinic</v>
          </cell>
        </row>
        <row r="8">
          <cell r="C8" t="str">
            <v>CLTR  -  Clinical Trials</v>
          </cell>
        </row>
        <row r="9">
          <cell r="C9" t="str">
            <v>CM  -  Care Management</v>
          </cell>
        </row>
        <row r="10">
          <cell r="C10" t="str">
            <v>COMP  -  Compliance</v>
          </cell>
        </row>
        <row r="11">
          <cell r="C11" t="str">
            <v>CONS  -  Consumer Relations</v>
          </cell>
        </row>
        <row r="12">
          <cell r="C12" t="str">
            <v>DENT  -  DENTAL</v>
          </cell>
        </row>
        <row r="13">
          <cell r="C13" t="str">
            <v>DEV  -  Development</v>
          </cell>
        </row>
        <row r="14">
          <cell r="C14" t="str">
            <v>DIET  -  Dietary/Nutrition</v>
          </cell>
        </row>
        <row r="15">
          <cell r="C15" t="str">
            <v>DVO  -  Development Office</v>
          </cell>
        </row>
        <row r="16">
          <cell r="C16" t="str">
            <v>EXEC  -  Executive</v>
          </cell>
        </row>
        <row r="17">
          <cell r="C17" t="str">
            <v>FAC  -  Facilities</v>
          </cell>
        </row>
        <row r="18">
          <cell r="C18" t="str">
            <v>FIN  -  Finance</v>
          </cell>
        </row>
        <row r="19">
          <cell r="C19" t="str">
            <v>HARM  -  Harm Reduction Initiative</v>
          </cell>
        </row>
        <row r="20">
          <cell r="C20" t="str">
            <v>HH  -  Health Homes</v>
          </cell>
        </row>
        <row r="21">
          <cell r="C21" t="str">
            <v>HOU  -  Housing</v>
          </cell>
        </row>
        <row r="22">
          <cell r="C22" t="str">
            <v>HR  -  Human Resources</v>
          </cell>
        </row>
        <row r="23">
          <cell r="C23" t="str">
            <v>INFO  -  Informatics - Agency</v>
          </cell>
        </row>
        <row r="24">
          <cell r="C24" t="str">
            <v>IST  -  Information, Systems &amp; Technology</v>
          </cell>
        </row>
        <row r="25">
          <cell r="C25" t="str">
            <v>IT  -  Information/Technology</v>
          </cell>
        </row>
        <row r="26">
          <cell r="C26" t="str">
            <v>LGBT  -  LGBT Health Initiatives</v>
          </cell>
        </row>
        <row r="27">
          <cell r="C27" t="str">
            <v>MHI  -  Minority Health Initiative</v>
          </cell>
        </row>
        <row r="28">
          <cell r="C28" t="str">
            <v>MKTG  -  Marketing</v>
          </cell>
        </row>
        <row r="29">
          <cell r="C29" t="str">
            <v>OMH  -  BW Article 31</v>
          </cell>
        </row>
        <row r="30">
          <cell r="C30" t="str">
            <v>OPS  -  Operations</v>
          </cell>
        </row>
        <row r="31">
          <cell r="C31" t="str">
            <v>ORG  -  Organizational Advancement</v>
          </cell>
        </row>
        <row r="32">
          <cell r="C32" t="str">
            <v>PM  -  Practice Management</v>
          </cell>
        </row>
        <row r="33">
          <cell r="C33" t="str">
            <v>QI  -  Quality &amp; Business Improvement</v>
          </cell>
        </row>
        <row r="34">
          <cell r="C34" t="str">
            <v>RX  -  Pharmacy</v>
          </cell>
        </row>
        <row r="35">
          <cell r="C35" t="str">
            <v>TAC  -  Treatment Adherence</v>
          </cell>
        </row>
        <row r="36">
          <cell r="C36" t="str">
            <v>THIN  -  Trillium Health Institute</v>
          </cell>
        </row>
        <row r="37">
          <cell r="C37" t="str">
            <v>TOT  -  Total Agency (for allocations only)</v>
          </cell>
        </row>
      </sheetData>
      <sheetData sheetId="1">
        <row r="10">
          <cell r="D10">
            <v>0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EZ__Fez_Sys_Picklists"/>
      <sheetName val="P&amp;L by Dept - ACT"/>
      <sheetName val="P&amp;L by Dept - BUD"/>
      <sheetName val="Report"/>
    </sheetNames>
    <sheetDataSet>
      <sheetData sheetId="0">
        <row r="2">
          <cell r="C2" t="str">
            <v>ADH  -  Adult Day Health</v>
          </cell>
          <cell r="D2" t="str">
            <v>ABC  -  Action for a Better Community</v>
          </cell>
        </row>
        <row r="3">
          <cell r="D3" t="str">
            <v>ADMA  -  Administration - CM - Allocable</v>
          </cell>
        </row>
        <row r="4">
          <cell r="D4" t="str">
            <v>ADMC  -  Administration - CHI - Allocable</v>
          </cell>
        </row>
        <row r="5">
          <cell r="D5" t="str">
            <v>ADMU  -  Program Administration - Unallocable</v>
          </cell>
        </row>
        <row r="6">
          <cell r="D6" t="str">
            <v>ADOL  -  Adolescent Grant-City of Roch</v>
          </cell>
        </row>
        <row r="7">
          <cell r="D7" t="str">
            <v>AFS  -  Buffalo Food Cupboard - MOCHA</v>
          </cell>
        </row>
        <row r="8">
          <cell r="D8" t="str">
            <v>BALL  -  Fringe Benefits Allocation</v>
          </cell>
        </row>
        <row r="9">
          <cell r="D9" t="str">
            <v>BC  -  Broadway Cares</v>
          </cell>
        </row>
        <row r="10">
          <cell r="D10" t="str">
            <v>BFC  -  Bath Food Cupboard</v>
          </cell>
        </row>
        <row r="11">
          <cell r="D11" t="str">
            <v>BW  -  Behavior Health</v>
          </cell>
        </row>
        <row r="12">
          <cell r="D12" t="str">
            <v>C-AD  -  COLA-Adolescent</v>
          </cell>
        </row>
        <row r="13">
          <cell r="D13" t="str">
            <v>C-CB  -  MOCHA COLA - HIV/STI/HEPC - Buffalo</v>
          </cell>
        </row>
        <row r="14">
          <cell r="D14" t="str">
            <v>C-CR  -  MOCHA COLA - HIV/STI/HEPC - Rochester</v>
          </cell>
        </row>
        <row r="15">
          <cell r="D15" t="str">
            <v>C-CS  -  COLA - RPSS</v>
          </cell>
        </row>
        <row r="16">
          <cell r="D16" t="str">
            <v>C-HP  -  COLA - HEPC</v>
          </cell>
        </row>
        <row r="17">
          <cell r="D17" t="str">
            <v>C-LG  -  COLA - LGBT Health</v>
          </cell>
        </row>
        <row r="18">
          <cell r="D18" t="str">
            <v>C-MS  -  COLA-MSMS</v>
          </cell>
        </row>
        <row r="19">
          <cell r="D19" t="str">
            <v>C-PC  -  COLA - Primary Care</v>
          </cell>
        </row>
        <row r="20">
          <cell r="D20" t="str">
            <v>C-PH  -  COLA - PHRI</v>
          </cell>
        </row>
        <row r="21">
          <cell r="D21" t="str">
            <v>C-SE  -  COLA - SEP</v>
          </cell>
        </row>
        <row r="22">
          <cell r="D22" t="str">
            <v>C-TA  -  COLA - Treatment Adherence</v>
          </cell>
        </row>
        <row r="23">
          <cell r="D23" t="str">
            <v>C-WP  -  COLA - Womens Prevention</v>
          </cell>
        </row>
        <row r="24">
          <cell r="D24" t="str">
            <v>C-YB  -  MOCHA COLA - HIV Prev for MSM - Buffalo</v>
          </cell>
        </row>
        <row r="25">
          <cell r="D25" t="str">
            <v>C-YR  -  MOCHA COLA - HIV Prev for MSM - Rochester</v>
          </cell>
        </row>
        <row r="26">
          <cell r="D26" t="str">
            <v>CAL  -  Calimus Foundation (PREP)</v>
          </cell>
        </row>
        <row r="27">
          <cell r="D27" t="str">
            <v>CAMH  -  Community &amp; Member Health Improvement Council</v>
          </cell>
        </row>
        <row r="28">
          <cell r="D28" t="str">
            <v>CAMP  -  Development Campaigns</v>
          </cell>
        </row>
        <row r="29">
          <cell r="D29" t="str">
            <v>CCB5  -  MOCHA - HIV/STI/HEPC Prevention - Buffalo</v>
          </cell>
        </row>
        <row r="30">
          <cell r="D30" t="str">
            <v>CCR5  -  MOCHA - HIV/STI/HEPC Prevention - Rochester</v>
          </cell>
        </row>
        <row r="31">
          <cell r="D31" t="str">
            <v>CLIN  -  Clinic - Medical</v>
          </cell>
        </row>
        <row r="32">
          <cell r="D32" t="str">
            <v>CLNA  -  Clinic - Administrative Support</v>
          </cell>
        </row>
        <row r="33">
          <cell r="D33" t="str">
            <v>CLNE  -  Clinic Expansion</v>
          </cell>
        </row>
        <row r="34">
          <cell r="D34" t="str">
            <v>CLNQ  -  Clinic - Quality</v>
          </cell>
        </row>
        <row r="35">
          <cell r="D35" t="str">
            <v>CLNS  -  Clinic - Support</v>
          </cell>
        </row>
        <row r="36">
          <cell r="D36" t="str">
            <v>CLTR  -  Clinical Trials</v>
          </cell>
        </row>
        <row r="37">
          <cell r="D37" t="str">
            <v>CM  -  Congregate Meal</v>
          </cell>
        </row>
        <row r="38">
          <cell r="D38" t="str">
            <v>COMP  -  Compliance</v>
          </cell>
        </row>
        <row r="39">
          <cell r="D39" t="str">
            <v>CONS  -  Consumer Relations</v>
          </cell>
        </row>
        <row r="40">
          <cell r="D40" t="str">
            <v>CSE  -  Community/Small Events</v>
          </cell>
        </row>
        <row r="41">
          <cell r="D41" t="str">
            <v>CSP  -  Regional Prevention and Supportive Services</v>
          </cell>
        </row>
        <row r="42">
          <cell r="D42" t="str">
            <v>DENT  -  Dental</v>
          </cell>
        </row>
        <row r="43">
          <cell r="D43" t="str">
            <v>DEV  -  Development</v>
          </cell>
        </row>
        <row r="44">
          <cell r="D44" t="str">
            <v>DIFF  -  DIFFA</v>
          </cell>
        </row>
        <row r="45">
          <cell r="D45" t="str">
            <v>DOFL  -  Dining Out for Life</v>
          </cell>
        </row>
        <row r="46">
          <cell r="D46" t="str">
            <v>DTY  -  Donor Thank You</v>
          </cell>
        </row>
        <row r="47">
          <cell r="D47" t="str">
            <v>EFR  -  Emergency Food Relief</v>
          </cell>
        </row>
        <row r="48">
          <cell r="D48" t="str">
            <v>EPS  -  Embedded Partner Svcs (Pilot)</v>
          </cell>
        </row>
        <row r="49">
          <cell r="D49" t="str">
            <v>ETE  -  End the Epidemic</v>
          </cell>
        </row>
        <row r="50">
          <cell r="D50" t="str">
            <v>EXEC  -  Executive</v>
          </cell>
        </row>
        <row r="51">
          <cell r="D51" t="str">
            <v>FAC  -  Facilities</v>
          </cell>
        </row>
        <row r="52">
          <cell r="D52" t="str">
            <v>FALL  -  Facilities Allocation</v>
          </cell>
        </row>
        <row r="53">
          <cell r="D53" t="str">
            <v>FDLK  -  Foodlink-Soup Kitchen</v>
          </cell>
        </row>
        <row r="54">
          <cell r="D54" t="str">
            <v>FIN  -  Finance</v>
          </cell>
        </row>
        <row r="55">
          <cell r="D55" t="str">
            <v>FLH  -  Finger Lakes Health</v>
          </cell>
        </row>
        <row r="56">
          <cell r="D56" t="str">
            <v>FLIN  -  Innovation Fund - FLPPS</v>
          </cell>
        </row>
        <row r="57">
          <cell r="D57" t="str">
            <v>GFC  -  Geneva Food Cupboard</v>
          </cell>
        </row>
        <row r="58">
          <cell r="D58" t="str">
            <v>GID  -  Get It Done</v>
          </cell>
        </row>
        <row r="59">
          <cell r="D59" t="str">
            <v>GILD  -  Gilead (PREP)</v>
          </cell>
        </row>
        <row r="60">
          <cell r="D60" t="str">
            <v>GRHF  -  Greater Rochester Health Foundation-Clinic LGBT</v>
          </cell>
        </row>
        <row r="61">
          <cell r="D61" t="str">
            <v>HEPC  -  Hepatitis C</v>
          </cell>
        </row>
        <row r="62">
          <cell r="D62" t="str">
            <v>HETR  -  Heterosexual-Monroe Co.</v>
          </cell>
        </row>
        <row r="63">
          <cell r="D63" t="str">
            <v>HIT  -  Health Information Technology</v>
          </cell>
        </row>
        <row r="64">
          <cell r="D64" t="str">
            <v>HOPC  -  HOPWA - City of Rochester</v>
          </cell>
        </row>
        <row r="65">
          <cell r="D65" t="str">
            <v>HOPS  -  HOPWA - NYS</v>
          </cell>
        </row>
        <row r="66">
          <cell r="D66" t="str">
            <v>HPN  -  HCV Patient Navigation</v>
          </cell>
        </row>
        <row r="67">
          <cell r="D67" t="str">
            <v>HRD  -  Human Resources</v>
          </cell>
        </row>
        <row r="68">
          <cell r="D68" t="str">
            <v>HUB  -  Drug User Health Hub</v>
          </cell>
        </row>
        <row r="69">
          <cell r="D69" t="str">
            <v>HUBA  -  Drug User Health Hub - Additional Funding</v>
          </cell>
        </row>
        <row r="70">
          <cell r="D70" t="str">
            <v>ID  -  Infectious Disease</v>
          </cell>
        </row>
        <row r="71">
          <cell r="D71" t="str">
            <v>INFO  -  Clinical Informatics</v>
          </cell>
        </row>
        <row r="72">
          <cell r="D72" t="str">
            <v>INS  -  Insurance Assister</v>
          </cell>
        </row>
        <row r="73">
          <cell r="D73" t="str">
            <v>IT  -  Information Technology</v>
          </cell>
        </row>
        <row r="74">
          <cell r="D74" t="str">
            <v>JH  -  John Hopkins</v>
          </cell>
        </row>
        <row r="75">
          <cell r="D75" t="str">
            <v>KIU  -  The Keep It Up!</v>
          </cell>
        </row>
        <row r="76">
          <cell r="D76" t="str">
            <v>LAKE  -  LAKE AFFECT OB/GYN</v>
          </cell>
        </row>
        <row r="77">
          <cell r="D77" t="str">
            <v>LGBT  -  (AI) LGBT Health</v>
          </cell>
        </row>
        <row r="78">
          <cell r="D78" t="str">
            <v>MAC  -  MAC AIDS Fund</v>
          </cell>
        </row>
        <row r="79">
          <cell r="D79" t="str">
            <v>MCD  -  Health Homes</v>
          </cell>
        </row>
        <row r="80">
          <cell r="D80" t="str">
            <v>MCDD  -  Medicaid-Day Health</v>
          </cell>
        </row>
        <row r="81">
          <cell r="D81" t="str">
            <v>MKTG  -  Marketing</v>
          </cell>
        </row>
        <row r="82">
          <cell r="D82" t="str">
            <v>MOB  -  Mobile Van</v>
          </cell>
        </row>
        <row r="83">
          <cell r="D83" t="str">
            <v>MOCC  -  MOCHA - Contributions</v>
          </cell>
        </row>
        <row r="84">
          <cell r="D84" t="str">
            <v>MOCH  -  MOCHA Program</v>
          </cell>
        </row>
        <row r="85">
          <cell r="D85" t="str">
            <v>MSMF  -  Men having Sex with Men-Federal</v>
          </cell>
        </row>
        <row r="86">
          <cell r="D86" t="str">
            <v>MSMS  -  Men having Sex with Men-State</v>
          </cell>
        </row>
        <row r="87">
          <cell r="D87" t="str">
            <v>NAP  -  New Access Point (FQHC)</v>
          </cell>
        </row>
        <row r="88">
          <cell r="D88" t="str">
            <v>NHE  -  Nutrition Health Education</v>
          </cell>
        </row>
        <row r="89">
          <cell r="D89" t="str">
            <v>NPD  -  New Program Development</v>
          </cell>
        </row>
        <row r="90">
          <cell r="D90" t="str">
            <v>OFR  -  Other Fundraisers</v>
          </cell>
        </row>
        <row r="91">
          <cell r="D91" t="str">
            <v>OH-A  -  Overhead - Allocable</v>
          </cell>
        </row>
        <row r="92">
          <cell r="D92" t="str">
            <v>OH-U  -  Overhead - Unallocable</v>
          </cell>
        </row>
        <row r="93">
          <cell r="D93" t="str">
            <v>OPS  -  Operations</v>
          </cell>
        </row>
        <row r="94">
          <cell r="D94" t="str">
            <v>ORG  -  Organization Advancement</v>
          </cell>
        </row>
        <row r="95">
          <cell r="D95" t="str">
            <v>PACC  -  Financial Assistance - Patient</v>
          </cell>
        </row>
        <row r="96">
          <cell r="D96" t="str">
            <v>PAT  -  Patient &amp; Client Care</v>
          </cell>
        </row>
        <row r="97">
          <cell r="D97" t="str">
            <v>PATC  -  Patient Care</v>
          </cell>
        </row>
        <row r="98">
          <cell r="D98" t="str">
            <v>PATR  -  Patient Care - Rural</v>
          </cell>
        </row>
        <row r="99">
          <cell r="D99" t="str">
            <v>PCD  -  President's Council on Diversity</v>
          </cell>
        </row>
        <row r="100">
          <cell r="D100" t="str">
            <v>PCRA  -  Primary Care Retention &amp; Adherence</v>
          </cell>
        </row>
        <row r="101">
          <cell r="D101" t="str">
            <v>PED  -  PATHWAY PEDIATRICS</v>
          </cell>
        </row>
        <row r="102">
          <cell r="D102" t="str">
            <v>PEF  -  Pharmacy Event Fees</v>
          </cell>
        </row>
        <row r="103">
          <cell r="D103" t="str">
            <v>PG  -  Planned Giving</v>
          </cell>
        </row>
        <row r="104">
          <cell r="D104" t="str">
            <v>PHRI  -  Prep Services High Risk Individuals</v>
          </cell>
        </row>
        <row r="105">
          <cell r="D105" t="str">
            <v>PIFQ  -  Program Income Usage - FQHC</v>
          </cell>
        </row>
        <row r="106">
          <cell r="D106" t="str">
            <v>PIRW  -  Program Income Usage - Ryan White</v>
          </cell>
        </row>
        <row r="107">
          <cell r="D107" t="str">
            <v>PM  -  Practice Management</v>
          </cell>
        </row>
        <row r="108">
          <cell r="D108" t="str">
            <v>PREP  -  PrEP in Primary Care Settings</v>
          </cell>
        </row>
        <row r="109">
          <cell r="D109" t="str">
            <v>PRIC  -  Primary Care (State Funds)</v>
          </cell>
        </row>
        <row r="110">
          <cell r="D110" t="str">
            <v>PRIM  -  Primary Care (Federal Funds)</v>
          </cell>
        </row>
        <row r="111">
          <cell r="D111" t="str">
            <v>PSH  -  Permanent Supportive Housing for Singles</v>
          </cell>
        </row>
        <row r="112">
          <cell r="D112" t="str">
            <v>PSHF  -  Permanent Supporting Housing for Families</v>
          </cell>
        </row>
        <row r="113">
          <cell r="D113" t="str">
            <v>R FC  -  Rochester Food Cupboard</v>
          </cell>
        </row>
        <row r="114">
          <cell r="D114" t="str">
            <v>RAPD  -  Rapid Start HIV Treatment (Gilead ISR)</v>
          </cell>
        </row>
        <row r="115">
          <cell r="D115" t="str">
            <v>RBPC  -  ROBERT BIERNBAUM DO PC</v>
          </cell>
        </row>
        <row r="116">
          <cell r="D116" t="str">
            <v>RELN  -  Relationship Cultivation</v>
          </cell>
        </row>
        <row r="117">
          <cell r="D117" t="str">
            <v>RFC  -  Roch Female Charitable Society</v>
          </cell>
        </row>
        <row r="118">
          <cell r="D118" t="str">
            <v>RGH  -  Roch General Hosp - Residents</v>
          </cell>
        </row>
        <row r="119">
          <cell r="D119" t="str">
            <v>RR16  -  Red Ribbon Ride - 2016</v>
          </cell>
        </row>
        <row r="120">
          <cell r="D120" t="str">
            <v>RR17  -  Red Ribbon Ride - 2017</v>
          </cell>
        </row>
        <row r="121">
          <cell r="D121" t="str">
            <v>RR18  -  Red Ribbon Ride - 2018</v>
          </cell>
        </row>
        <row r="122">
          <cell r="D122" t="str">
            <v>RR19  -  Red Ribbon Ride - 2019</v>
          </cell>
        </row>
        <row r="123">
          <cell r="D123" t="str">
            <v>RRR  -  Red Ribbon Ride</v>
          </cell>
        </row>
        <row r="124">
          <cell r="D124" t="str">
            <v>RW  -  Ryan White - PtC Clinic</v>
          </cell>
        </row>
        <row r="125">
          <cell r="D125" t="str">
            <v>RW-E  -  Ryan White - Early Intervention Services</v>
          </cell>
        </row>
        <row r="126">
          <cell r="D126" t="str">
            <v>RWA  -  Ryan White - PtC Administrative Support</v>
          </cell>
        </row>
        <row r="127">
          <cell r="D127" t="str">
            <v>RWC2  -  (HRSA) Ryan White Capacity Develop - 2016</v>
          </cell>
        </row>
        <row r="128">
          <cell r="D128" t="str">
            <v>RWCB  -  (HRSA) Ryan White Capacity Develop - 2015</v>
          </cell>
        </row>
        <row r="129">
          <cell r="D129" t="str">
            <v>RWCM  -  (HRI) Ryan White Case Mgmt</v>
          </cell>
        </row>
        <row r="130">
          <cell r="D130" t="str">
            <v>RWEC  -  (HRI) Ryan White Emerging Comm</v>
          </cell>
        </row>
        <row r="131">
          <cell r="D131" t="str">
            <v>RWQ  -  Ryan White - PtC CQM</v>
          </cell>
        </row>
        <row r="132">
          <cell r="D132" t="str">
            <v>RWS  -  Ryan White - PtC Clinic Support</v>
          </cell>
        </row>
        <row r="133">
          <cell r="D133" t="str">
            <v>RWSS  -  Ryan White - PtC Support Services</v>
          </cell>
        </row>
        <row r="134">
          <cell r="D134" t="str">
            <v>RWTR  -  (HRI)Ryan White Transportation</v>
          </cell>
        </row>
        <row r="135">
          <cell r="D135" t="str">
            <v>RX  -  Pharmacy</v>
          </cell>
        </row>
        <row r="136">
          <cell r="D136" t="str">
            <v>RXC  -  Pharmacy - Central Fill</v>
          </cell>
        </row>
        <row r="137">
          <cell r="D137" t="str">
            <v>RXG  -  Pharmacy at Geneva</v>
          </cell>
        </row>
        <row r="138">
          <cell r="D138" t="str">
            <v xml:space="preserve">SEP  -  Syringe Exchange Program </v>
          </cell>
        </row>
        <row r="139">
          <cell r="D139" t="str">
            <v>SNS  -  Social Networking Strategy</v>
          </cell>
        </row>
        <row r="140">
          <cell r="D140" t="str">
            <v>SR  -  Soiree Romantique</v>
          </cell>
        </row>
        <row r="141">
          <cell r="D141" t="str">
            <v>SUBL  -  Sublease</v>
          </cell>
        </row>
        <row r="142">
          <cell r="D142" t="str">
            <v>TAC  -  Treatment Adherence</v>
          </cell>
        </row>
        <row r="143">
          <cell r="D143" t="str">
            <v>TF  -  Taste to Fight</v>
          </cell>
        </row>
        <row r="144">
          <cell r="D144" t="str">
            <v>TGNC  -  Transgender Non-Conforming (patient assistance)</v>
          </cell>
        </row>
        <row r="145">
          <cell r="D145" t="str">
            <v>THIN  -  Innovation Institute - Allocable</v>
          </cell>
        </row>
        <row r="146">
          <cell r="D146" t="str">
            <v>TPFL  -  Tele-PREP - Florida</v>
          </cell>
        </row>
        <row r="147">
          <cell r="D147" t="str">
            <v>TPNY  -  Tele-PREP - NY</v>
          </cell>
        </row>
        <row r="148">
          <cell r="D148" t="str">
            <v>UOFR  -  University of Rochester</v>
          </cell>
        </row>
        <row r="149">
          <cell r="D149" t="str">
            <v>URG  -  Urgent Care</v>
          </cell>
        </row>
        <row r="150">
          <cell r="D150" t="str">
            <v>URMC  -  UR - Trials</v>
          </cell>
        </row>
        <row r="151">
          <cell r="D151" t="str">
            <v>UWO  -  United Way - Other</v>
          </cell>
        </row>
        <row r="152">
          <cell r="D152" t="str">
            <v>UWR  -  United Way of Greater Roch</v>
          </cell>
        </row>
        <row r="153">
          <cell r="D153" t="str">
            <v>UWST  -  United Way of Southern Tier</v>
          </cell>
        </row>
        <row r="154">
          <cell r="D154" t="str">
            <v>WALL  -  Overhead Allocation</v>
          </cell>
        </row>
        <row r="155">
          <cell r="D155" t="str">
            <v>WHI  -  White Party</v>
          </cell>
        </row>
        <row r="156">
          <cell r="D156" t="str">
            <v>WM  -  Wednesday Meal</v>
          </cell>
        </row>
        <row r="157">
          <cell r="D157" t="str">
            <v>WPP  -  Women's Prevention Program</v>
          </cell>
        </row>
        <row r="158">
          <cell r="D158" t="str">
            <v>YGB5  -  MOCHA - HIV Prevention for MSM - Buffalo</v>
          </cell>
        </row>
        <row r="159">
          <cell r="D159" t="str">
            <v>YGR5  -  MOCHA - HIV Prevention for MSM - Rochester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5-YR"/>
      <sheetName val="Rec 20310"/>
      <sheetName val="ST GL Rept"/>
      <sheetName val="Rec 25310"/>
      <sheetName val="LT GLReport"/>
    </sheetNames>
    <sheetDataSet>
      <sheetData sheetId="0">
        <row r="48">
          <cell r="A48">
            <v>1</v>
          </cell>
          <cell r="B48" t="str">
            <v>Trillium Health, Inc</v>
          </cell>
        </row>
        <row r="49">
          <cell r="A49">
            <v>50</v>
          </cell>
          <cell r="B49" t="str">
            <v>Pharmacy at Trillium Health</v>
          </cell>
        </row>
        <row r="50">
          <cell r="A50">
            <v>70</v>
          </cell>
          <cell r="B50" t="str">
            <v>Pharmacy at Geneva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66"/>
  <sheetViews>
    <sheetView topLeftCell="A76" zoomScale="130" zoomScaleNormal="130" workbookViewId="0">
      <selection activeCell="B103" sqref="B103"/>
    </sheetView>
  </sheetViews>
  <sheetFormatPr defaultColWidth="14.453125" defaultRowHeight="12.5"/>
  <cols>
    <col min="1" max="1" width="58.26953125" style="5" customWidth="1"/>
    <col min="2" max="2" width="17.54296875" style="5" customWidth="1"/>
    <col min="3" max="3" width="19.453125" style="5" customWidth="1"/>
    <col min="4" max="4" width="29.26953125" style="5" customWidth="1"/>
    <col min="5" max="16384" width="14.453125" style="5"/>
  </cols>
  <sheetData>
    <row r="1" spans="1:26" ht="38.25" customHeight="1">
      <c r="A1" s="148" t="s">
        <v>6</v>
      </c>
      <c r="B1" s="149"/>
      <c r="C1" s="150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51" t="s">
        <v>4</v>
      </c>
      <c r="B2" s="152"/>
      <c r="C2" s="153"/>
      <c r="D2" s="20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45" t="s">
        <v>53</v>
      </c>
      <c r="B3" s="146"/>
      <c r="C3" s="147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">
      <c r="A4" s="21" t="s">
        <v>7</v>
      </c>
      <c r="B4" s="37" t="s">
        <v>8</v>
      </c>
      <c r="C4" s="38" t="s">
        <v>9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37" t="s">
        <v>56</v>
      </c>
      <c r="B5" s="30">
        <v>42895</v>
      </c>
      <c r="C5" s="31">
        <f>B5+ROUND(B5*1.03,0)+ROUND(B5*1.03*1.03,0)+ROUND(B5*1.03*1.03*1.03,0)</f>
        <v>179457</v>
      </c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37" t="s">
        <v>57</v>
      </c>
      <c r="B6" s="30">
        <v>42895</v>
      </c>
      <c r="C6" s="31">
        <f t="shared" ref="C6:C55" si="0">B6+ROUND(B6*1.03,0)+ROUND(B6*1.03*1.03,0)+ROUND(B6*1.03*1.03*1.03,0)</f>
        <v>179457</v>
      </c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37" t="s">
        <v>58</v>
      </c>
      <c r="B7" s="30">
        <v>42895</v>
      </c>
      <c r="C7" s="31">
        <f t="shared" si="0"/>
        <v>179457</v>
      </c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37" t="s">
        <v>59</v>
      </c>
      <c r="B8" s="30">
        <v>42895</v>
      </c>
      <c r="C8" s="31">
        <f t="shared" si="0"/>
        <v>179457</v>
      </c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37" t="s">
        <v>78</v>
      </c>
      <c r="B9" s="32">
        <v>38500</v>
      </c>
      <c r="C9" s="31">
        <f t="shared" si="0"/>
        <v>161070</v>
      </c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37" t="s">
        <v>78</v>
      </c>
      <c r="B10" s="32">
        <v>38500</v>
      </c>
      <c r="C10" s="31">
        <f t="shared" si="0"/>
        <v>161070</v>
      </c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37" t="s">
        <v>80</v>
      </c>
      <c r="B11" s="32">
        <f>27500+28325</f>
        <v>55825</v>
      </c>
      <c r="C11" s="31">
        <f t="shared" si="0"/>
        <v>233551</v>
      </c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37" t="s">
        <v>41</v>
      </c>
      <c r="B12" s="32">
        <f>11154+11488</f>
        <v>22642</v>
      </c>
      <c r="C12" s="31">
        <f t="shared" si="0"/>
        <v>94726</v>
      </c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37" t="s">
        <v>39</v>
      </c>
      <c r="B13" s="32">
        <f>10089+10392</f>
        <v>20481</v>
      </c>
      <c r="C13" s="31">
        <f t="shared" si="0"/>
        <v>85684</v>
      </c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37" t="s">
        <v>70</v>
      </c>
      <c r="B14" s="32">
        <f>8190+8436</f>
        <v>16626</v>
      </c>
      <c r="C14" s="31">
        <f t="shared" si="0"/>
        <v>69558</v>
      </c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37" t="s">
        <v>60</v>
      </c>
      <c r="B15" s="32">
        <f>18750+19313</f>
        <v>38063</v>
      </c>
      <c r="C15" s="31">
        <f t="shared" si="0"/>
        <v>159241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37" t="s">
        <v>61</v>
      </c>
      <c r="B16" s="32">
        <f>13000+13390</f>
        <v>26390</v>
      </c>
      <c r="C16" s="31">
        <f t="shared" si="0"/>
        <v>110406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38" t="s">
        <v>40</v>
      </c>
      <c r="B17" s="32">
        <f>4394+4525</f>
        <v>8919</v>
      </c>
      <c r="C17" s="31">
        <f t="shared" si="0"/>
        <v>37314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38" t="s">
        <v>71</v>
      </c>
      <c r="B18" s="32">
        <f>4126+4250</f>
        <v>8376</v>
      </c>
      <c r="C18" s="31">
        <f t="shared" si="0"/>
        <v>35042</v>
      </c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39" t="s">
        <v>38</v>
      </c>
      <c r="B19" s="32">
        <f>5634+5803</f>
        <v>11437</v>
      </c>
      <c r="C19" s="31">
        <f t="shared" si="0"/>
        <v>47849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40" t="s">
        <v>42</v>
      </c>
      <c r="B20" s="32">
        <f>2842+2927</f>
        <v>5769</v>
      </c>
      <c r="C20" s="31">
        <f t="shared" si="0"/>
        <v>24135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40" t="s">
        <v>43</v>
      </c>
      <c r="B21" s="32">
        <f>2625+2704</f>
        <v>5329</v>
      </c>
      <c r="C21" s="31">
        <f t="shared" si="0"/>
        <v>22295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39" t="s">
        <v>16</v>
      </c>
      <c r="B22" s="32">
        <f>1854+1910</f>
        <v>3764</v>
      </c>
      <c r="C22" s="31">
        <f t="shared" si="0"/>
        <v>15747</v>
      </c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40" t="s">
        <v>44</v>
      </c>
      <c r="B23" s="32">
        <f>2943+3032</f>
        <v>5975</v>
      </c>
      <c r="C23" s="31">
        <f t="shared" si="0"/>
        <v>24997</v>
      </c>
      <c r="D23" s="1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40" t="s">
        <v>45</v>
      </c>
      <c r="B24" s="32">
        <f>3080+3173</f>
        <v>6253</v>
      </c>
      <c r="C24" s="31">
        <f t="shared" si="0"/>
        <v>26161</v>
      </c>
      <c r="D24" s="1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38" t="s">
        <v>46</v>
      </c>
      <c r="B25" s="32">
        <f>1815+1869</f>
        <v>3684</v>
      </c>
      <c r="C25" s="31">
        <f t="shared" si="0"/>
        <v>15413</v>
      </c>
      <c r="D25" s="1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38" t="s">
        <v>72</v>
      </c>
      <c r="B26" s="32">
        <f>8676+8936</f>
        <v>17612</v>
      </c>
      <c r="C26" s="31">
        <f t="shared" si="0"/>
        <v>73682</v>
      </c>
      <c r="D26" s="1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38" t="s">
        <v>47</v>
      </c>
      <c r="B27" s="32">
        <f>5684+5855</f>
        <v>11539</v>
      </c>
      <c r="C27" s="31">
        <f t="shared" si="0"/>
        <v>48275</v>
      </c>
      <c r="D27" s="1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38" t="s">
        <v>48</v>
      </c>
      <c r="B28" s="32">
        <f>2713+2794</f>
        <v>5507</v>
      </c>
      <c r="C28" s="31">
        <f t="shared" si="0"/>
        <v>23039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38" t="s">
        <v>49</v>
      </c>
      <c r="B29" s="32">
        <f>1763+1816</f>
        <v>3579</v>
      </c>
      <c r="C29" s="31">
        <f t="shared" si="0"/>
        <v>14973</v>
      </c>
      <c r="D29" s="1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38" t="s">
        <v>50</v>
      </c>
      <c r="B30" s="32">
        <f>1545+1591</f>
        <v>3136</v>
      </c>
      <c r="C30" s="31">
        <f t="shared" si="0"/>
        <v>13120</v>
      </c>
      <c r="D30" s="1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>
      <c r="A31" s="141"/>
      <c r="B31" s="141"/>
      <c r="C31" s="31">
        <f t="shared" si="0"/>
        <v>0</v>
      </c>
      <c r="D31" s="1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customHeight="1">
      <c r="A32" s="140"/>
      <c r="B32" s="32"/>
      <c r="C32" s="31">
        <f t="shared" si="0"/>
        <v>0</v>
      </c>
      <c r="D32" s="1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>
      <c r="A33" s="141"/>
      <c r="B33" s="141"/>
      <c r="C33" s="31">
        <f t="shared" si="0"/>
        <v>0</v>
      </c>
      <c r="D33" s="1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>
      <c r="A34" s="139"/>
      <c r="B34" s="32"/>
      <c r="C34" s="31">
        <f t="shared" si="0"/>
        <v>0</v>
      </c>
      <c r="D34" s="1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>
      <c r="A35" s="141"/>
      <c r="B35" s="141"/>
      <c r="C35" s="31">
        <f t="shared" si="0"/>
        <v>0</v>
      </c>
      <c r="D35" s="1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>
      <c r="A36" s="140"/>
      <c r="B36" s="32"/>
      <c r="C36" s="31">
        <f t="shared" si="0"/>
        <v>0</v>
      </c>
      <c r="D36" s="1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>
      <c r="A37" s="141"/>
      <c r="B37" s="141"/>
      <c r="C37" s="31">
        <f t="shared" si="0"/>
        <v>0</v>
      </c>
      <c r="D37" s="1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>
      <c r="A38" s="140"/>
      <c r="B38" s="32"/>
      <c r="C38" s="31">
        <f t="shared" si="0"/>
        <v>0</v>
      </c>
      <c r="D38" s="1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>
      <c r="A39" s="141"/>
      <c r="B39" s="141"/>
      <c r="C39" s="31">
        <f t="shared" si="0"/>
        <v>0</v>
      </c>
      <c r="D39" s="1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>
      <c r="A40" s="138"/>
      <c r="B40" s="32"/>
      <c r="C40" s="31">
        <f t="shared" si="0"/>
        <v>0</v>
      </c>
      <c r="D40" s="1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>
      <c r="A41" s="141"/>
      <c r="B41" s="141"/>
      <c r="C41" s="31">
        <f t="shared" si="0"/>
        <v>0</v>
      </c>
      <c r="D41" s="1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>
      <c r="A42" s="138"/>
      <c r="B42" s="32"/>
      <c r="C42" s="31">
        <f t="shared" si="0"/>
        <v>0</v>
      </c>
      <c r="D42" s="1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hidden="1" customHeight="1">
      <c r="A43" s="141"/>
      <c r="B43" s="141"/>
      <c r="C43" s="31">
        <f t="shared" si="0"/>
        <v>0</v>
      </c>
      <c r="D43" s="1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>
      <c r="A44" s="138"/>
      <c r="B44" s="32"/>
      <c r="C44" s="31">
        <f t="shared" si="0"/>
        <v>0</v>
      </c>
      <c r="D44" s="1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>
      <c r="A45" s="141"/>
      <c r="B45" s="141"/>
      <c r="C45" s="31">
        <f t="shared" si="0"/>
        <v>0</v>
      </c>
      <c r="D45" s="1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hidden="1" customHeight="1">
      <c r="A46" s="138"/>
      <c r="B46" s="32"/>
      <c r="C46" s="31">
        <f t="shared" si="0"/>
        <v>0</v>
      </c>
      <c r="D46" s="1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hidden="1" customHeight="1">
      <c r="A47" s="141"/>
      <c r="B47" s="141"/>
      <c r="C47" s="31">
        <f t="shared" si="0"/>
        <v>0</v>
      </c>
      <c r="D47" s="1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>
      <c r="A48" s="138"/>
      <c r="B48" s="32"/>
      <c r="C48" s="31">
        <f t="shared" si="0"/>
        <v>0</v>
      </c>
      <c r="D48" s="16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customHeight="1">
      <c r="A49" s="141"/>
      <c r="B49" s="141"/>
      <c r="C49" s="31">
        <f t="shared" si="0"/>
        <v>0</v>
      </c>
      <c r="D49" s="1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>
      <c r="A50" s="138"/>
      <c r="B50" s="32"/>
      <c r="C50" s="31">
        <f t="shared" si="0"/>
        <v>0</v>
      </c>
      <c r="D50" s="1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>
      <c r="A51" s="29"/>
      <c r="B51" s="32"/>
      <c r="C51" s="31">
        <f t="shared" si="0"/>
        <v>0</v>
      </c>
      <c r="D51" s="1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>
      <c r="A52" s="29"/>
      <c r="B52" s="32"/>
      <c r="C52" s="31">
        <f t="shared" si="0"/>
        <v>0</v>
      </c>
      <c r="D52" s="1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hidden="1" customHeight="1">
      <c r="A53" s="29"/>
      <c r="B53" s="32"/>
      <c r="C53" s="31">
        <f t="shared" si="0"/>
        <v>0</v>
      </c>
      <c r="D53" s="1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>
      <c r="A54" s="29"/>
      <c r="B54" s="32"/>
      <c r="C54" s="31">
        <f t="shared" si="0"/>
        <v>0</v>
      </c>
      <c r="D54" s="1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>
      <c r="A55" s="29"/>
      <c r="B55" s="32"/>
      <c r="C55" s="31">
        <f t="shared" si="0"/>
        <v>0</v>
      </c>
      <c r="D55" s="1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29"/>
      <c r="B56" s="32"/>
      <c r="C56" s="33"/>
      <c r="D56" s="1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29"/>
      <c r="B57" s="32"/>
      <c r="C57" s="33"/>
      <c r="D57" s="1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36" t="s">
        <v>5</v>
      </c>
      <c r="B58" s="32">
        <f>'Detailed budget'!E55</f>
        <v>142961</v>
      </c>
      <c r="C58" s="33">
        <f>ROUND(2202624*0.27,0)</f>
        <v>594708</v>
      </c>
      <c r="D58" s="1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36" t="s">
        <v>0</v>
      </c>
      <c r="B59" s="11">
        <f>SUM(B5:B58)</f>
        <v>672447</v>
      </c>
      <c r="C59" s="22">
        <f>SUM(C5:C58)</f>
        <v>2809884</v>
      </c>
      <c r="D59" s="1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26"/>
      <c r="B60" s="27"/>
      <c r="C60" s="28"/>
      <c r="D60" s="1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3"/>
      <c r="B61" s="12"/>
      <c r="C61" s="12"/>
      <c r="D61" s="17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21" t="s">
        <v>1</v>
      </c>
      <c r="B62" s="12"/>
      <c r="C62" s="23"/>
      <c r="D62" s="17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39" t="s">
        <v>36</v>
      </c>
      <c r="B63" s="34">
        <v>97000</v>
      </c>
      <c r="C63" s="34">
        <v>97000</v>
      </c>
      <c r="D63" s="18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39" t="s">
        <v>81</v>
      </c>
      <c r="B64" s="34">
        <v>53000</v>
      </c>
      <c r="C64" s="34">
        <v>53000</v>
      </c>
      <c r="D64" s="1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39" t="s">
        <v>65</v>
      </c>
      <c r="B65" s="34">
        <v>10000</v>
      </c>
      <c r="C65" s="34">
        <v>10000</v>
      </c>
      <c r="D65" s="18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39" t="s">
        <v>64</v>
      </c>
      <c r="B66" s="34">
        <v>5000</v>
      </c>
      <c r="C66" s="34">
        <f>B66*4</f>
        <v>20000</v>
      </c>
      <c r="D66" s="18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39" t="s">
        <v>37</v>
      </c>
      <c r="B67" s="34">
        <v>45000</v>
      </c>
      <c r="C67" s="34">
        <v>45000</v>
      </c>
      <c r="D67" s="18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39" t="s">
        <v>82</v>
      </c>
      <c r="B68" s="34">
        <v>200000</v>
      </c>
      <c r="C68" s="34">
        <v>200000</v>
      </c>
      <c r="D68" s="18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39" t="s">
        <v>83</v>
      </c>
      <c r="B69" s="34">
        <v>10000</v>
      </c>
      <c r="C69" s="34">
        <v>10000</v>
      </c>
      <c r="D69" s="18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39" t="s">
        <v>55</v>
      </c>
      <c r="B70" s="34">
        <v>7500</v>
      </c>
      <c r="C70" s="34">
        <f t="shared" ref="C70:C81" si="1">B70*4</f>
        <v>30000</v>
      </c>
      <c r="D70" s="18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39" t="s">
        <v>31</v>
      </c>
      <c r="B71" s="34">
        <v>3750</v>
      </c>
      <c r="C71" s="34">
        <f t="shared" si="1"/>
        <v>15000</v>
      </c>
      <c r="D71" s="18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42" t="s">
        <v>85</v>
      </c>
      <c r="B72" s="34">
        <v>25000</v>
      </c>
      <c r="C72" s="34">
        <f t="shared" si="1"/>
        <v>100000</v>
      </c>
      <c r="D72" s="18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42" t="s">
        <v>91</v>
      </c>
      <c r="B73" s="34">
        <v>3600</v>
      </c>
      <c r="C73" s="34">
        <v>7200</v>
      </c>
      <c r="D73" s="18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39" t="s">
        <v>86</v>
      </c>
      <c r="B74" s="34">
        <v>4900</v>
      </c>
      <c r="C74" s="34">
        <f t="shared" si="1"/>
        <v>19600</v>
      </c>
      <c r="D74" s="18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39" t="s">
        <v>97</v>
      </c>
      <c r="B75" s="34">
        <v>62400</v>
      </c>
      <c r="C75" s="34">
        <f t="shared" si="1"/>
        <v>249600</v>
      </c>
      <c r="D75" s="18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39" t="s">
        <v>51</v>
      </c>
      <c r="B76" s="34">
        <v>30600</v>
      </c>
      <c r="C76" s="34">
        <f t="shared" si="1"/>
        <v>122400</v>
      </c>
      <c r="D76" s="18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39" t="s">
        <v>52</v>
      </c>
      <c r="B77" s="34">
        <v>9000</v>
      </c>
      <c r="C77" s="34">
        <f t="shared" si="1"/>
        <v>36000</v>
      </c>
      <c r="D77" s="18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39" t="s">
        <v>54</v>
      </c>
      <c r="B78" s="34">
        <v>10000</v>
      </c>
      <c r="C78" s="34">
        <f t="shared" si="1"/>
        <v>40000</v>
      </c>
      <c r="D78" s="18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5" customHeight="1">
      <c r="A79" s="154" t="s">
        <v>88</v>
      </c>
      <c r="B79" s="34">
        <v>5000</v>
      </c>
      <c r="C79" s="34">
        <f t="shared" si="1"/>
        <v>20000</v>
      </c>
      <c r="D79" s="18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7.5" customHeight="1">
      <c r="A80" s="143" t="s">
        <v>75</v>
      </c>
      <c r="B80" s="34">
        <v>15000</v>
      </c>
      <c r="C80" s="34">
        <f t="shared" si="1"/>
        <v>60000</v>
      </c>
      <c r="D80" s="18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7.5" customHeight="1">
      <c r="A81" s="156" t="s">
        <v>100</v>
      </c>
      <c r="B81" s="34">
        <v>5000</v>
      </c>
      <c r="C81" s="34">
        <f t="shared" si="1"/>
        <v>20000</v>
      </c>
      <c r="D81" s="18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43" t="s">
        <v>89</v>
      </c>
      <c r="B82" s="34">
        <v>1500</v>
      </c>
      <c r="C82" s="34">
        <v>1500</v>
      </c>
      <c r="D82" s="18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39" t="s">
        <v>74</v>
      </c>
      <c r="B83" s="34">
        <v>12500</v>
      </c>
      <c r="C83" s="34">
        <f>B83*4</f>
        <v>50000</v>
      </c>
      <c r="D83" s="18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42" t="s">
        <v>77</v>
      </c>
      <c r="B84" s="34">
        <v>7800</v>
      </c>
      <c r="C84" s="34">
        <v>7800</v>
      </c>
      <c r="D84" s="18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42" t="s">
        <v>67</v>
      </c>
      <c r="B85" s="34">
        <v>2320</v>
      </c>
      <c r="C85" s="34">
        <v>2320</v>
      </c>
      <c r="D85" s="18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42" t="s">
        <v>68</v>
      </c>
      <c r="B86" s="34">
        <v>1920</v>
      </c>
      <c r="C86" s="34">
        <f>B86*4</f>
        <v>7680</v>
      </c>
      <c r="D86" s="18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38" t="s">
        <v>87</v>
      </c>
      <c r="B87" s="34">
        <v>450</v>
      </c>
      <c r="C87" s="34">
        <f>B87*4</f>
        <v>1800</v>
      </c>
      <c r="D87" s="18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40" t="s">
        <v>28</v>
      </c>
      <c r="B88" s="34">
        <v>90324</v>
      </c>
      <c r="C88" s="34">
        <f t="shared" ref="C88:C90" si="2">B88*4</f>
        <v>361296</v>
      </c>
      <c r="D88" s="18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40" t="s">
        <v>29</v>
      </c>
      <c r="B89" s="34">
        <v>6535</v>
      </c>
      <c r="C89" s="34">
        <f t="shared" si="2"/>
        <v>26140</v>
      </c>
      <c r="D89" s="18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40" t="s">
        <v>30</v>
      </c>
      <c r="B90" s="35">
        <v>18579</v>
      </c>
      <c r="C90" s="34">
        <f t="shared" si="2"/>
        <v>74316</v>
      </c>
      <c r="D90" s="18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44" t="s">
        <v>76</v>
      </c>
      <c r="B91" s="34">
        <v>131927</v>
      </c>
      <c r="C91" s="34">
        <f>ROUND((SUM(C59:C90)-C88-C89)*0.1,0)</f>
        <v>411010</v>
      </c>
      <c r="D91" s="18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hidden="1" customHeight="1">
      <c r="A92" s="29"/>
      <c r="B92" s="34"/>
      <c r="C92" s="34"/>
      <c r="D92" s="18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>
      <c r="A93" s="29"/>
      <c r="B93" s="34"/>
      <c r="C93" s="34"/>
      <c r="D93" s="18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hidden="1" customHeight="1">
      <c r="A94" s="29"/>
      <c r="B94" s="34"/>
      <c r="C94" s="34"/>
      <c r="D94" s="18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>
      <c r="A95" s="29"/>
      <c r="B95" s="34"/>
      <c r="C95" s="34"/>
      <c r="D95" s="18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>
      <c r="A96" s="29"/>
      <c r="B96" s="35"/>
      <c r="C96" s="34"/>
      <c r="D96" s="18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hidden="1" customHeight="1">
      <c r="A97" s="29"/>
      <c r="B97" s="35"/>
      <c r="C97" s="34"/>
      <c r="D97" s="18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>
      <c r="A98" s="29"/>
      <c r="B98" s="34"/>
      <c r="C98" s="34"/>
      <c r="D98" s="1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hidden="1" customHeight="1">
      <c r="A99" s="29"/>
      <c r="B99" s="34"/>
      <c r="C99" s="34"/>
      <c r="D99" s="18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hidden="1" customHeight="1">
      <c r="A100" s="29"/>
      <c r="B100" s="34"/>
      <c r="C100" s="34"/>
      <c r="D100" s="18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>
      <c r="A101" s="29"/>
      <c r="B101" s="34"/>
      <c r="C101" s="34"/>
      <c r="D101" s="18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>
      <c r="A102" s="29"/>
      <c r="B102" s="34"/>
      <c r="C102" s="34"/>
      <c r="D102" s="18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29"/>
      <c r="B103" s="34"/>
      <c r="C103" s="34"/>
      <c r="D103" s="18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">
      <c r="A104" s="36" t="s">
        <v>2</v>
      </c>
      <c r="B104" s="13">
        <f>SUM(B63:B103)</f>
        <v>875605</v>
      </c>
      <c r="C104" s="24">
        <f>SUM(C63:C103)</f>
        <v>2098662</v>
      </c>
      <c r="D104" s="18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5">
      <c r="A105" s="3"/>
      <c r="B105" s="12"/>
      <c r="C105" s="23"/>
      <c r="D105" s="17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">
      <c r="A106" s="36" t="s">
        <v>3</v>
      </c>
      <c r="B106" s="13">
        <f>SUM(B59+B104)</f>
        <v>1548052</v>
      </c>
      <c r="C106" s="24">
        <f>C59+C104</f>
        <v>4908546</v>
      </c>
      <c r="D106" s="19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5">
      <c r="A107" s="2"/>
      <c r="B107" s="4"/>
      <c r="C107" s="4"/>
      <c r="D107" s="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">
      <c r="A108" s="8"/>
      <c r="B108" s="9"/>
      <c r="C108" s="9"/>
      <c r="D108" s="9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9"/>
      <c r="B109" s="10"/>
      <c r="C109" s="10"/>
      <c r="D109" s="9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9"/>
      <c r="B110" s="9"/>
      <c r="C110" s="9"/>
      <c r="D110" s="9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5">
      <c r="A111" s="6"/>
      <c r="B111" s="6"/>
      <c r="C111" s="6"/>
      <c r="D111" s="6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5">
      <c r="A112" s="7"/>
      <c r="B112" s="6"/>
      <c r="C112" s="9"/>
      <c r="D112" s="9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5">
      <c r="A113" s="6"/>
      <c r="B113" s="6"/>
      <c r="C113" s="6"/>
      <c r="D113" s="6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5">
      <c r="A114" s="7"/>
      <c r="B114" s="6"/>
      <c r="C114" s="6"/>
      <c r="D114" s="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5">
      <c r="A115" s="6"/>
      <c r="B115" s="6"/>
      <c r="C115" s="6"/>
      <c r="D115" s="6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">
      <c r="A116" s="8"/>
      <c r="B116" s="9"/>
      <c r="C116" s="9"/>
      <c r="D116" s="9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9"/>
      <c r="B117" s="10"/>
      <c r="C117" s="10"/>
      <c r="D117" s="9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9"/>
      <c r="B118" s="9"/>
      <c r="C118" s="9"/>
      <c r="D118" s="9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5">
      <c r="A119" s="6"/>
      <c r="B119" s="6"/>
      <c r="C119" s="6"/>
      <c r="D119" s="6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5">
      <c r="A120" s="7"/>
      <c r="B120" s="6"/>
      <c r="C120" s="9"/>
      <c r="D120" s="9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5">
      <c r="A121" s="6"/>
      <c r="B121" s="6"/>
      <c r="C121" s="6"/>
      <c r="D121" s="6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5">
      <c r="A122" s="7"/>
      <c r="B122" s="6"/>
      <c r="C122" s="6"/>
      <c r="D122" s="6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5">
      <c r="A123" s="2"/>
      <c r="B123" s="2"/>
      <c r="C123" s="2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5">
      <c r="A124" s="2"/>
      <c r="B124" s="2"/>
      <c r="C124" s="2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5">
      <c r="A125" s="2"/>
      <c r="B125" s="2"/>
      <c r="C125" s="2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opLeftCell="A41" zoomScaleNormal="100" workbookViewId="0">
      <selection activeCell="A13" sqref="A13"/>
    </sheetView>
  </sheetViews>
  <sheetFormatPr defaultColWidth="8.81640625" defaultRowHeight="13"/>
  <cols>
    <col min="1" max="1" width="64.26953125" style="44" customWidth="1"/>
    <col min="2" max="2" width="12.54296875" style="41" bestFit="1" customWidth="1"/>
    <col min="3" max="3" width="17.453125" style="41" bestFit="1" customWidth="1"/>
    <col min="4" max="4" width="17.26953125" style="41" customWidth="1"/>
    <col min="5" max="5" width="13.81640625" style="41" bestFit="1" customWidth="1"/>
    <col min="6" max="6" width="18.26953125" style="49" customWidth="1"/>
    <col min="7" max="7" width="12" style="114" bestFit="1" customWidth="1"/>
    <col min="8" max="8" width="11.1796875" style="114" bestFit="1" customWidth="1"/>
    <col min="9" max="9" width="22" style="114" customWidth="1"/>
    <col min="10" max="16384" width="8.81640625" style="41"/>
  </cols>
  <sheetData>
    <row r="1" spans="1:10">
      <c r="A1" s="39" t="s">
        <v>32</v>
      </c>
      <c r="B1" s="40"/>
      <c r="F1" s="42"/>
    </row>
    <row r="2" spans="1:10">
      <c r="A2" s="39"/>
      <c r="B2" s="43"/>
      <c r="C2" s="43"/>
      <c r="D2" s="43"/>
      <c r="E2" s="43"/>
      <c r="F2" s="42"/>
    </row>
    <row r="3" spans="1:10">
      <c r="A3" s="44" t="s">
        <v>92</v>
      </c>
      <c r="B3" s="45"/>
      <c r="C3" s="45"/>
      <c r="D3" s="45"/>
      <c r="E3" s="45"/>
      <c r="F3" s="42"/>
      <c r="G3" s="111"/>
      <c r="H3" s="112"/>
      <c r="I3" s="112"/>
      <c r="J3" s="46"/>
    </row>
    <row r="4" spans="1:10" ht="14.5">
      <c r="A4" s="97" t="s">
        <v>10</v>
      </c>
      <c r="B4" s="48" t="s">
        <v>11</v>
      </c>
      <c r="C4" s="48" t="s">
        <v>12</v>
      </c>
      <c r="D4" s="48" t="s">
        <v>13</v>
      </c>
      <c r="E4" s="48" t="s">
        <v>14</v>
      </c>
      <c r="F4" s="49" t="s">
        <v>15</v>
      </c>
      <c r="G4" s="111"/>
      <c r="H4" s="111"/>
      <c r="I4" s="115"/>
      <c r="J4" s="46"/>
    </row>
    <row r="5" spans="1:10">
      <c r="A5" s="103" t="s">
        <v>56</v>
      </c>
      <c r="B5" s="57">
        <v>42895</v>
      </c>
      <c r="C5" s="52">
        <v>1</v>
      </c>
      <c r="D5" s="53">
        <v>12</v>
      </c>
      <c r="E5" s="54">
        <f t="shared" ref="E5:E51" si="0">ROUND(B5*C5/12*D5,0)</f>
        <v>42895</v>
      </c>
      <c r="G5" s="126"/>
      <c r="H5" s="113"/>
      <c r="I5" s="116"/>
      <c r="J5" s="55"/>
    </row>
    <row r="6" spans="1:10">
      <c r="A6" s="103" t="s">
        <v>57</v>
      </c>
      <c r="B6" s="57">
        <v>42895</v>
      </c>
      <c r="C6" s="52">
        <v>1</v>
      </c>
      <c r="D6" s="53">
        <v>12</v>
      </c>
      <c r="E6" s="54">
        <f t="shared" si="0"/>
        <v>42895</v>
      </c>
      <c r="G6" s="126"/>
      <c r="H6" s="113"/>
      <c r="I6" s="116"/>
      <c r="J6" s="55"/>
    </row>
    <row r="7" spans="1:10">
      <c r="A7" s="103" t="s">
        <v>58</v>
      </c>
      <c r="B7" s="57">
        <v>42895</v>
      </c>
      <c r="C7" s="52">
        <v>1</v>
      </c>
      <c r="D7" s="53">
        <v>12</v>
      </c>
      <c r="E7" s="54">
        <f t="shared" si="0"/>
        <v>42895</v>
      </c>
      <c r="G7" s="126"/>
      <c r="H7" s="113"/>
      <c r="I7" s="116"/>
      <c r="J7" s="55"/>
    </row>
    <row r="8" spans="1:10">
      <c r="A8" s="103" t="s">
        <v>59</v>
      </c>
      <c r="B8" s="57">
        <v>42895</v>
      </c>
      <c r="C8" s="52">
        <v>1</v>
      </c>
      <c r="D8" s="53">
        <v>12</v>
      </c>
      <c r="E8" s="54">
        <f t="shared" si="0"/>
        <v>42895</v>
      </c>
      <c r="G8" s="126"/>
      <c r="H8" s="113"/>
      <c r="I8" s="116"/>
      <c r="J8" s="55"/>
    </row>
    <row r="9" spans="1:10">
      <c r="A9" s="103" t="s">
        <v>79</v>
      </c>
      <c r="B9" s="57">
        <v>38500</v>
      </c>
      <c r="C9" s="52">
        <v>1</v>
      </c>
      <c r="D9" s="53">
        <v>12</v>
      </c>
      <c r="E9" s="54">
        <f t="shared" si="0"/>
        <v>38500</v>
      </c>
      <c r="G9" s="127"/>
      <c r="H9" s="113"/>
      <c r="I9" s="116"/>
      <c r="J9" s="55"/>
    </row>
    <row r="10" spans="1:10">
      <c r="A10" s="103" t="s">
        <v>78</v>
      </c>
      <c r="B10" s="57">
        <v>38500</v>
      </c>
      <c r="C10" s="52">
        <v>1</v>
      </c>
      <c r="D10" s="53">
        <v>12</v>
      </c>
      <c r="E10" s="54">
        <f t="shared" si="0"/>
        <v>38500</v>
      </c>
      <c r="G10" s="127"/>
      <c r="H10" s="113"/>
      <c r="I10" s="116"/>
      <c r="J10" s="55"/>
    </row>
    <row r="11" spans="1:10">
      <c r="A11" s="93" t="s">
        <v>101</v>
      </c>
      <c r="B11" s="57">
        <v>55000</v>
      </c>
      <c r="C11" s="52">
        <v>1</v>
      </c>
      <c r="D11" s="53">
        <v>6</v>
      </c>
      <c r="E11" s="54">
        <f t="shared" si="0"/>
        <v>27500</v>
      </c>
      <c r="G11" s="126"/>
      <c r="H11" s="113"/>
      <c r="I11" s="116"/>
      <c r="J11" s="55"/>
    </row>
    <row r="12" spans="1:10">
      <c r="A12" s="93" t="s">
        <v>101</v>
      </c>
      <c r="B12" s="57">
        <f>55000*1.03</f>
        <v>56650</v>
      </c>
      <c r="C12" s="52">
        <v>1</v>
      </c>
      <c r="D12" s="53">
        <v>6</v>
      </c>
      <c r="E12" s="54">
        <f t="shared" si="0"/>
        <v>28325</v>
      </c>
      <c r="G12" s="126"/>
      <c r="H12" s="113"/>
      <c r="I12" s="116"/>
      <c r="J12" s="55"/>
    </row>
    <row r="13" spans="1:10">
      <c r="A13" s="93" t="s">
        <v>41</v>
      </c>
      <c r="B13" s="94">
        <v>44615</v>
      </c>
      <c r="C13" s="95">
        <v>0.5</v>
      </c>
      <c r="D13" s="96">
        <v>6</v>
      </c>
      <c r="E13" s="54">
        <f t="shared" si="0"/>
        <v>11154</v>
      </c>
      <c r="G13" s="117"/>
      <c r="H13" s="113"/>
      <c r="I13" s="116"/>
      <c r="J13" s="46"/>
    </row>
    <row r="14" spans="1:10">
      <c r="A14" s="93" t="s">
        <v>41</v>
      </c>
      <c r="B14" s="94">
        <f>44615*1.03</f>
        <v>45953.450000000004</v>
      </c>
      <c r="C14" s="95">
        <v>0.5</v>
      </c>
      <c r="D14" s="96">
        <v>6</v>
      </c>
      <c r="E14" s="54">
        <f t="shared" si="0"/>
        <v>11488</v>
      </c>
      <c r="G14" s="117"/>
      <c r="H14" s="113"/>
      <c r="I14" s="116"/>
      <c r="J14" s="46"/>
    </row>
    <row r="15" spans="1:10">
      <c r="A15" s="93" t="s">
        <v>39</v>
      </c>
      <c r="B15" s="94">
        <v>40356</v>
      </c>
      <c r="C15" s="95">
        <v>0.5</v>
      </c>
      <c r="D15" s="96">
        <v>6</v>
      </c>
      <c r="E15" s="54">
        <f t="shared" si="0"/>
        <v>10089</v>
      </c>
      <c r="G15" s="117"/>
      <c r="H15" s="113"/>
      <c r="I15" s="116"/>
      <c r="J15" s="46"/>
    </row>
    <row r="16" spans="1:10">
      <c r="A16" s="93" t="s">
        <v>39</v>
      </c>
      <c r="B16" s="94">
        <f>40356*1.03</f>
        <v>41566.68</v>
      </c>
      <c r="C16" s="95">
        <v>0.5</v>
      </c>
      <c r="D16" s="96">
        <v>6</v>
      </c>
      <c r="E16" s="54">
        <f t="shared" si="0"/>
        <v>10392</v>
      </c>
      <c r="G16" s="117"/>
      <c r="H16" s="113"/>
      <c r="I16" s="116"/>
      <c r="J16" s="46"/>
    </row>
    <row r="17" spans="1:10">
      <c r="A17" s="93" t="s">
        <v>70</v>
      </c>
      <c r="B17" s="94">
        <v>32760</v>
      </c>
      <c r="C17" s="95">
        <v>0.5</v>
      </c>
      <c r="D17" s="96">
        <v>6</v>
      </c>
      <c r="E17" s="54">
        <f t="shared" si="0"/>
        <v>8190</v>
      </c>
      <c r="G17" s="113"/>
      <c r="H17" s="113"/>
      <c r="I17" s="116"/>
      <c r="J17" s="46"/>
    </row>
    <row r="18" spans="1:10">
      <c r="A18" s="93" t="s">
        <v>70</v>
      </c>
      <c r="B18" s="94">
        <f>ROUND(B17*1.03,0)</f>
        <v>33743</v>
      </c>
      <c r="C18" s="95">
        <v>0.5</v>
      </c>
      <c r="D18" s="96">
        <v>6</v>
      </c>
      <c r="E18" s="54">
        <f t="shared" si="0"/>
        <v>8436</v>
      </c>
      <c r="G18" s="113"/>
      <c r="H18" s="113"/>
      <c r="I18" s="116"/>
      <c r="J18" s="46"/>
    </row>
    <row r="19" spans="1:10" s="102" customFormat="1">
      <c r="A19" s="103" t="s">
        <v>60</v>
      </c>
      <c r="B19" s="51">
        <v>75000</v>
      </c>
      <c r="C19" s="110">
        <v>0.5</v>
      </c>
      <c r="D19" s="96">
        <v>6</v>
      </c>
      <c r="E19" s="54">
        <f t="shared" si="0"/>
        <v>18750</v>
      </c>
      <c r="F19" s="100"/>
      <c r="G19" s="126"/>
      <c r="H19" s="117"/>
      <c r="I19" s="118"/>
      <c r="J19" s="101"/>
    </row>
    <row r="20" spans="1:10" s="102" customFormat="1">
      <c r="A20" s="103" t="s">
        <v>63</v>
      </c>
      <c r="B20" s="51">
        <f>ROUND(B19*1.03,0)</f>
        <v>77250</v>
      </c>
      <c r="C20" s="110">
        <v>0.5</v>
      </c>
      <c r="D20" s="96">
        <v>6</v>
      </c>
      <c r="E20" s="54">
        <f t="shared" si="0"/>
        <v>19313</v>
      </c>
      <c r="F20" s="100"/>
      <c r="G20" s="117"/>
      <c r="H20" s="117"/>
      <c r="I20" s="118"/>
      <c r="J20" s="101"/>
    </row>
    <row r="21" spans="1:10" s="102" customFormat="1">
      <c r="A21" s="103" t="s">
        <v>61</v>
      </c>
      <c r="B21" s="51">
        <v>52000</v>
      </c>
      <c r="C21" s="110">
        <v>0.5</v>
      </c>
      <c r="D21" s="96">
        <v>6</v>
      </c>
      <c r="E21" s="54">
        <f t="shared" si="0"/>
        <v>13000</v>
      </c>
      <c r="F21" s="100"/>
      <c r="G21" s="126"/>
      <c r="H21" s="117"/>
      <c r="I21" s="118"/>
      <c r="J21" s="101"/>
    </row>
    <row r="22" spans="1:10" s="102" customFormat="1">
      <c r="A22" s="103" t="s">
        <v>62</v>
      </c>
      <c r="B22" s="51">
        <f>ROUND(B21*1.03,0)</f>
        <v>53560</v>
      </c>
      <c r="C22" s="110">
        <v>0.5</v>
      </c>
      <c r="D22" s="96">
        <v>6</v>
      </c>
      <c r="E22" s="54">
        <f t="shared" si="0"/>
        <v>13390</v>
      </c>
      <c r="F22" s="100"/>
      <c r="G22" s="117"/>
      <c r="H22" s="117"/>
      <c r="I22" s="118"/>
      <c r="J22" s="101"/>
    </row>
    <row r="23" spans="1:10">
      <c r="A23" s="93" t="s">
        <v>40</v>
      </c>
      <c r="B23" s="94">
        <v>58582</v>
      </c>
      <c r="C23" s="95">
        <v>0.15</v>
      </c>
      <c r="D23" s="96">
        <v>6</v>
      </c>
      <c r="E23" s="54">
        <f t="shared" si="0"/>
        <v>4394</v>
      </c>
      <c r="G23" s="113"/>
      <c r="H23" s="113"/>
      <c r="I23" s="116"/>
      <c r="J23" s="46"/>
    </row>
    <row r="24" spans="1:10">
      <c r="A24" s="93" t="s">
        <v>40</v>
      </c>
      <c r="B24" s="94">
        <f>58582*1.03</f>
        <v>60339.46</v>
      </c>
      <c r="C24" s="95">
        <v>0.15</v>
      </c>
      <c r="D24" s="96">
        <v>6</v>
      </c>
      <c r="E24" s="54">
        <f t="shared" si="0"/>
        <v>4525</v>
      </c>
      <c r="G24" s="113"/>
      <c r="H24" s="113"/>
      <c r="I24" s="116"/>
      <c r="J24" s="46"/>
    </row>
    <row r="25" spans="1:10">
      <c r="A25" s="93" t="s">
        <v>71</v>
      </c>
      <c r="B25" s="94">
        <v>82527</v>
      </c>
      <c r="C25" s="95">
        <v>0.1</v>
      </c>
      <c r="D25" s="96">
        <v>6</v>
      </c>
      <c r="E25" s="54">
        <f t="shared" si="0"/>
        <v>4126</v>
      </c>
      <c r="G25" s="113"/>
      <c r="H25" s="113"/>
      <c r="I25" s="116"/>
      <c r="J25" s="46"/>
    </row>
    <row r="26" spans="1:10">
      <c r="A26" s="93" t="s">
        <v>71</v>
      </c>
      <c r="B26" s="51">
        <f>ROUND(B25*1.03,0)</f>
        <v>85003</v>
      </c>
      <c r="C26" s="95">
        <v>0.1</v>
      </c>
      <c r="D26" s="96">
        <v>6</v>
      </c>
      <c r="E26" s="54">
        <f t="shared" si="0"/>
        <v>4250</v>
      </c>
      <c r="G26" s="113"/>
      <c r="H26" s="113"/>
      <c r="I26" s="116"/>
      <c r="J26" s="46"/>
    </row>
    <row r="27" spans="1:10">
      <c r="A27" s="56" t="s">
        <v>38</v>
      </c>
      <c r="B27" s="57">
        <v>112672</v>
      </c>
      <c r="C27" s="110">
        <v>0.1</v>
      </c>
      <c r="D27" s="96">
        <v>6</v>
      </c>
      <c r="E27" s="54">
        <f t="shared" si="0"/>
        <v>5634</v>
      </c>
      <c r="F27" s="58"/>
      <c r="G27" s="119"/>
      <c r="H27" s="113"/>
      <c r="I27" s="116"/>
      <c r="J27" s="46"/>
    </row>
    <row r="28" spans="1:10">
      <c r="A28" s="56" t="s">
        <v>38</v>
      </c>
      <c r="B28" s="57">
        <f>112672*1.03</f>
        <v>116052.16</v>
      </c>
      <c r="C28" s="110">
        <v>0.1</v>
      </c>
      <c r="D28" s="96">
        <v>6</v>
      </c>
      <c r="E28" s="54">
        <f t="shared" si="0"/>
        <v>5803</v>
      </c>
      <c r="F28" s="58"/>
      <c r="G28" s="120"/>
      <c r="H28" s="113"/>
      <c r="I28" s="116"/>
      <c r="J28" s="46"/>
    </row>
    <row r="29" spans="1:10">
      <c r="A29" s="50" t="s">
        <v>42</v>
      </c>
      <c r="B29" s="51">
        <v>113680</v>
      </c>
      <c r="C29" s="110">
        <v>0.05</v>
      </c>
      <c r="D29" s="96">
        <v>6</v>
      </c>
      <c r="E29" s="54">
        <f t="shared" si="0"/>
        <v>2842</v>
      </c>
      <c r="G29" s="113"/>
      <c r="H29" s="113"/>
      <c r="I29" s="116"/>
      <c r="J29" s="55"/>
    </row>
    <row r="30" spans="1:10">
      <c r="A30" s="50" t="s">
        <v>42</v>
      </c>
      <c r="B30" s="51">
        <f>113680*1.03</f>
        <v>117090.40000000001</v>
      </c>
      <c r="C30" s="110">
        <v>0.05</v>
      </c>
      <c r="D30" s="96">
        <v>6</v>
      </c>
      <c r="E30" s="54">
        <f t="shared" si="0"/>
        <v>2927</v>
      </c>
      <c r="G30" s="120"/>
      <c r="H30" s="113"/>
      <c r="I30" s="116"/>
      <c r="J30" s="55"/>
    </row>
    <row r="31" spans="1:10">
      <c r="A31" s="50" t="s">
        <v>43</v>
      </c>
      <c r="B31" s="51">
        <v>52500</v>
      </c>
      <c r="C31" s="110">
        <v>0.1</v>
      </c>
      <c r="D31" s="96">
        <v>6</v>
      </c>
      <c r="E31" s="54">
        <f t="shared" si="0"/>
        <v>2625</v>
      </c>
      <c r="G31" s="113"/>
      <c r="H31" s="113"/>
      <c r="I31" s="116"/>
      <c r="J31" s="55"/>
    </row>
    <row r="32" spans="1:10">
      <c r="A32" s="50" t="s">
        <v>43</v>
      </c>
      <c r="B32" s="51">
        <f>52500*1.03</f>
        <v>54075</v>
      </c>
      <c r="C32" s="110">
        <v>0.1</v>
      </c>
      <c r="D32" s="96">
        <v>6</v>
      </c>
      <c r="E32" s="54">
        <f t="shared" si="0"/>
        <v>2704</v>
      </c>
      <c r="G32" s="113"/>
      <c r="H32" s="113"/>
      <c r="I32" s="116"/>
      <c r="J32" s="55"/>
    </row>
    <row r="33" spans="1:10">
      <c r="A33" s="56" t="s">
        <v>16</v>
      </c>
      <c r="B33" s="51">
        <v>74160</v>
      </c>
      <c r="C33" s="110">
        <v>0.05</v>
      </c>
      <c r="D33" s="96">
        <v>6</v>
      </c>
      <c r="E33" s="54">
        <f t="shared" si="0"/>
        <v>1854</v>
      </c>
      <c r="G33" s="113"/>
      <c r="H33" s="113"/>
      <c r="I33" s="116"/>
      <c r="J33" s="46"/>
    </row>
    <row r="34" spans="1:10">
      <c r="A34" s="56" t="s">
        <v>16</v>
      </c>
      <c r="B34" s="51">
        <f>74160*1.03</f>
        <v>76384.800000000003</v>
      </c>
      <c r="C34" s="110">
        <v>0.05</v>
      </c>
      <c r="D34" s="96">
        <v>6</v>
      </c>
      <c r="E34" s="54">
        <f t="shared" si="0"/>
        <v>1910</v>
      </c>
      <c r="G34" s="113"/>
      <c r="H34" s="113"/>
      <c r="I34" s="116"/>
      <c r="J34" s="46"/>
    </row>
    <row r="35" spans="1:10">
      <c r="A35" s="50" t="s">
        <v>44</v>
      </c>
      <c r="B35" s="59">
        <v>294326</v>
      </c>
      <c r="C35" s="110">
        <v>0.02</v>
      </c>
      <c r="D35" s="96">
        <v>6</v>
      </c>
      <c r="E35" s="54">
        <f t="shared" si="0"/>
        <v>2943</v>
      </c>
      <c r="G35" s="113"/>
      <c r="H35" s="113"/>
      <c r="I35" s="116"/>
      <c r="J35" s="46"/>
    </row>
    <row r="36" spans="1:10">
      <c r="A36" s="50" t="s">
        <v>44</v>
      </c>
      <c r="B36" s="59">
        <f>294326*1.03</f>
        <v>303155.78000000003</v>
      </c>
      <c r="C36" s="110">
        <v>0.02</v>
      </c>
      <c r="D36" s="96">
        <v>6</v>
      </c>
      <c r="E36" s="54">
        <f t="shared" si="0"/>
        <v>3032</v>
      </c>
      <c r="G36" s="117"/>
      <c r="H36" s="113"/>
      <c r="I36" s="116"/>
      <c r="J36" s="46"/>
    </row>
    <row r="37" spans="1:10">
      <c r="A37" s="50" t="s">
        <v>45</v>
      </c>
      <c r="B37" s="59">
        <v>308030</v>
      </c>
      <c r="C37" s="110">
        <v>0.02</v>
      </c>
      <c r="D37" s="96">
        <v>6</v>
      </c>
      <c r="E37" s="54">
        <f t="shared" si="0"/>
        <v>3080</v>
      </c>
      <c r="G37" s="113"/>
      <c r="H37" s="113"/>
      <c r="I37" s="116"/>
      <c r="J37" s="46"/>
    </row>
    <row r="38" spans="1:10">
      <c r="A38" s="50" t="s">
        <v>45</v>
      </c>
      <c r="B38" s="59">
        <f>308030*1.03</f>
        <v>317270.90000000002</v>
      </c>
      <c r="C38" s="110">
        <v>0.02</v>
      </c>
      <c r="D38" s="96">
        <v>6</v>
      </c>
      <c r="E38" s="54">
        <f t="shared" si="0"/>
        <v>3173</v>
      </c>
      <c r="G38" s="117"/>
      <c r="H38" s="113"/>
      <c r="I38" s="116"/>
      <c r="J38" s="46"/>
    </row>
    <row r="39" spans="1:10">
      <c r="A39" s="93" t="s">
        <v>46</v>
      </c>
      <c r="B39" s="94">
        <v>181452</v>
      </c>
      <c r="C39" s="110">
        <v>0.02</v>
      </c>
      <c r="D39" s="96">
        <v>6</v>
      </c>
      <c r="E39" s="54">
        <f t="shared" si="0"/>
        <v>1815</v>
      </c>
      <c r="G39" s="113"/>
      <c r="H39" s="113"/>
      <c r="I39" s="116"/>
      <c r="J39" s="46"/>
    </row>
    <row r="40" spans="1:10">
      <c r="A40" s="93" t="s">
        <v>46</v>
      </c>
      <c r="B40" s="94">
        <f>181452*1.03</f>
        <v>186895.56</v>
      </c>
      <c r="C40" s="110">
        <v>0.02</v>
      </c>
      <c r="D40" s="96">
        <v>6</v>
      </c>
      <c r="E40" s="54">
        <f t="shared" si="0"/>
        <v>1869</v>
      </c>
      <c r="G40" s="117"/>
      <c r="H40" s="113"/>
      <c r="I40" s="116"/>
      <c r="J40" s="46"/>
    </row>
    <row r="41" spans="1:10">
      <c r="A41" s="93" t="s">
        <v>72</v>
      </c>
      <c r="B41" s="94">
        <v>173510</v>
      </c>
      <c r="C41" s="110">
        <v>0.1</v>
      </c>
      <c r="D41" s="96">
        <v>6</v>
      </c>
      <c r="E41" s="54">
        <f t="shared" si="0"/>
        <v>8676</v>
      </c>
      <c r="G41" s="113"/>
      <c r="H41" s="113"/>
      <c r="I41" s="116"/>
      <c r="J41" s="46"/>
    </row>
    <row r="42" spans="1:10">
      <c r="A42" s="93" t="s">
        <v>72</v>
      </c>
      <c r="B42" s="94">
        <f>ROUND(B41*1.03,0)</f>
        <v>178715</v>
      </c>
      <c r="C42" s="110">
        <v>0.1</v>
      </c>
      <c r="D42" s="96">
        <v>6</v>
      </c>
      <c r="E42" s="54">
        <f t="shared" si="0"/>
        <v>8936</v>
      </c>
      <c r="G42" s="117"/>
      <c r="H42" s="113"/>
      <c r="I42" s="116"/>
      <c r="J42" s="46"/>
    </row>
    <row r="43" spans="1:10">
      <c r="A43" s="93" t="s">
        <v>47</v>
      </c>
      <c r="B43" s="94">
        <v>113680</v>
      </c>
      <c r="C43" s="110">
        <v>0.1</v>
      </c>
      <c r="D43" s="96">
        <v>6</v>
      </c>
      <c r="E43" s="54">
        <f t="shared" si="0"/>
        <v>5684</v>
      </c>
      <c r="G43" s="113"/>
      <c r="H43" s="113"/>
      <c r="I43" s="116"/>
      <c r="J43" s="46"/>
    </row>
    <row r="44" spans="1:10">
      <c r="A44" s="93" t="s">
        <v>47</v>
      </c>
      <c r="B44" s="94">
        <f>113680*1.03</f>
        <v>117090.40000000001</v>
      </c>
      <c r="C44" s="110">
        <v>0.1</v>
      </c>
      <c r="D44" s="96">
        <v>6</v>
      </c>
      <c r="E44" s="54">
        <f t="shared" si="0"/>
        <v>5855</v>
      </c>
      <c r="G44" s="117"/>
      <c r="H44" s="113"/>
      <c r="I44" s="116"/>
      <c r="J44" s="46"/>
    </row>
    <row r="45" spans="1:10">
      <c r="A45" s="93" t="s">
        <v>48</v>
      </c>
      <c r="B45" s="94">
        <v>108500</v>
      </c>
      <c r="C45" s="95">
        <v>0.05</v>
      </c>
      <c r="D45" s="96">
        <v>6</v>
      </c>
      <c r="E45" s="54">
        <f t="shared" si="0"/>
        <v>2713</v>
      </c>
      <c r="G45" s="113"/>
      <c r="H45" s="113"/>
      <c r="I45" s="116"/>
      <c r="J45" s="46"/>
    </row>
    <row r="46" spans="1:10">
      <c r="A46" s="93" t="s">
        <v>48</v>
      </c>
      <c r="B46" s="94">
        <f>108500*1.03</f>
        <v>111755</v>
      </c>
      <c r="C46" s="95">
        <v>0.05</v>
      </c>
      <c r="D46" s="96">
        <v>6</v>
      </c>
      <c r="E46" s="54">
        <f t="shared" si="0"/>
        <v>2794</v>
      </c>
      <c r="G46" s="117"/>
      <c r="H46" s="113"/>
      <c r="I46" s="116"/>
      <c r="J46" s="46"/>
    </row>
    <row r="47" spans="1:10">
      <c r="A47" s="93" t="s">
        <v>49</v>
      </c>
      <c r="B47" s="94">
        <f>2712.5*26</f>
        <v>70525</v>
      </c>
      <c r="C47" s="95">
        <v>0.05</v>
      </c>
      <c r="D47" s="96">
        <v>6</v>
      </c>
      <c r="E47" s="54">
        <f t="shared" si="0"/>
        <v>1763</v>
      </c>
      <c r="G47" s="113"/>
      <c r="H47" s="113"/>
      <c r="I47" s="116"/>
      <c r="J47" s="46"/>
    </row>
    <row r="48" spans="1:10">
      <c r="A48" s="93" t="s">
        <v>49</v>
      </c>
      <c r="B48" s="94">
        <f>2712.5*26*1.03</f>
        <v>72640.75</v>
      </c>
      <c r="C48" s="95">
        <v>0.05</v>
      </c>
      <c r="D48" s="96">
        <v>6</v>
      </c>
      <c r="E48" s="54">
        <f t="shared" si="0"/>
        <v>1816</v>
      </c>
      <c r="G48" s="113"/>
      <c r="H48" s="113"/>
      <c r="I48" s="116"/>
      <c r="J48" s="46"/>
    </row>
    <row r="49" spans="1:10">
      <c r="A49" s="93" t="s">
        <v>50</v>
      </c>
      <c r="B49" s="94">
        <v>77250</v>
      </c>
      <c r="C49" s="95">
        <v>0.04</v>
      </c>
      <c r="D49" s="96">
        <v>6</v>
      </c>
      <c r="E49" s="54">
        <f t="shared" si="0"/>
        <v>1545</v>
      </c>
      <c r="G49" s="113"/>
      <c r="H49" s="113"/>
      <c r="I49" s="116"/>
      <c r="J49" s="46"/>
    </row>
    <row r="50" spans="1:10">
      <c r="A50" s="93" t="s">
        <v>50</v>
      </c>
      <c r="B50" s="94">
        <f>77250*1.03</f>
        <v>79567.5</v>
      </c>
      <c r="C50" s="95">
        <v>0.04</v>
      </c>
      <c r="D50" s="96">
        <v>6</v>
      </c>
      <c r="E50" s="54">
        <f t="shared" si="0"/>
        <v>1591</v>
      </c>
      <c r="G50" s="117"/>
      <c r="H50" s="113"/>
      <c r="I50" s="116"/>
      <c r="J50" s="46"/>
    </row>
    <row r="51" spans="1:10">
      <c r="A51" s="93"/>
      <c r="B51" s="94"/>
      <c r="C51" s="95"/>
      <c r="D51" s="96"/>
      <c r="E51" s="54">
        <f t="shared" si="0"/>
        <v>0</v>
      </c>
      <c r="G51" s="113"/>
      <c r="H51" s="113"/>
      <c r="I51" s="116"/>
      <c r="J51" s="46"/>
    </row>
    <row r="52" spans="1:10">
      <c r="A52" s="60"/>
      <c r="B52" s="59"/>
      <c r="C52" s="61"/>
      <c r="D52" s="62"/>
      <c r="E52" s="59"/>
      <c r="G52" s="113"/>
      <c r="H52" s="113"/>
      <c r="I52" s="116"/>
      <c r="J52" s="46"/>
    </row>
    <row r="53" spans="1:10">
      <c r="A53" s="60"/>
      <c r="B53" s="63"/>
      <c r="C53" s="64" t="s">
        <v>17</v>
      </c>
      <c r="D53" s="65"/>
      <c r="E53" s="66">
        <f>SUM(E5:E52)</f>
        <v>529486</v>
      </c>
      <c r="F53" s="67">
        <f>E53</f>
        <v>529486</v>
      </c>
      <c r="G53" s="116"/>
      <c r="H53" s="113"/>
      <c r="I53" s="116"/>
      <c r="J53" s="46"/>
    </row>
    <row r="54" spans="1:10">
      <c r="A54" s="56"/>
      <c r="B54" s="68"/>
      <c r="C54" s="69"/>
      <c r="D54" s="70"/>
      <c r="E54" s="69"/>
      <c r="F54" s="71"/>
      <c r="G54" s="116"/>
      <c r="H54" s="113"/>
      <c r="I54" s="116"/>
      <c r="J54" s="46"/>
    </row>
    <row r="55" spans="1:10">
      <c r="A55" s="47" t="s">
        <v>18</v>
      </c>
      <c r="B55" s="68"/>
      <c r="C55" s="69" t="s">
        <v>19</v>
      </c>
      <c r="D55" s="70"/>
      <c r="E55" s="66">
        <f>ROUND(E53*0.27,0)</f>
        <v>142961</v>
      </c>
      <c r="F55" s="71">
        <f>E55</f>
        <v>142961</v>
      </c>
      <c r="G55" s="116"/>
      <c r="H55" s="113"/>
      <c r="I55" s="116"/>
      <c r="J55" s="46"/>
    </row>
    <row r="56" spans="1:10">
      <c r="A56" s="56"/>
      <c r="B56" s="68"/>
      <c r="C56" s="72"/>
      <c r="D56" s="72"/>
      <c r="E56" s="72"/>
      <c r="F56" s="71"/>
      <c r="G56" s="116"/>
      <c r="H56" s="113"/>
      <c r="I56" s="116"/>
      <c r="J56" s="46"/>
    </row>
    <row r="57" spans="1:10">
      <c r="A57" s="73" t="s">
        <v>20</v>
      </c>
      <c r="B57" s="56"/>
      <c r="C57" s="72"/>
      <c r="D57" s="72"/>
      <c r="E57" s="72"/>
      <c r="F57" s="71"/>
      <c r="G57" s="116"/>
      <c r="H57" s="113"/>
      <c r="I57" s="116"/>
    </row>
    <row r="58" spans="1:10">
      <c r="A58" s="50" t="s">
        <v>21</v>
      </c>
      <c r="B58" s="56"/>
      <c r="C58" s="72"/>
      <c r="D58" s="72"/>
      <c r="E58" s="72"/>
      <c r="F58" s="71"/>
      <c r="G58" s="116"/>
      <c r="H58" s="113"/>
      <c r="I58" s="116"/>
    </row>
    <row r="59" spans="1:10">
      <c r="A59" s="50" t="s">
        <v>22</v>
      </c>
      <c r="B59" s="56"/>
      <c r="C59" s="72"/>
      <c r="D59" s="72"/>
      <c r="E59" s="72"/>
      <c r="F59" s="71"/>
      <c r="G59" s="116"/>
      <c r="H59" s="113"/>
      <c r="I59" s="116"/>
    </row>
    <row r="60" spans="1:10">
      <c r="A60" s="50"/>
      <c r="B60" s="56"/>
      <c r="C60" s="72"/>
      <c r="D60" s="72"/>
      <c r="E60" s="72"/>
      <c r="F60" s="71"/>
      <c r="G60" s="116"/>
      <c r="H60" s="113"/>
      <c r="I60" s="116"/>
    </row>
    <row r="61" spans="1:10">
      <c r="A61" s="75"/>
      <c r="B61" s="75"/>
      <c r="C61" s="74"/>
      <c r="D61" s="74"/>
      <c r="E61" s="74"/>
      <c r="F61" s="71"/>
      <c r="G61" s="116"/>
      <c r="H61" s="113"/>
      <c r="I61" s="116"/>
    </row>
    <row r="62" spans="1:10">
      <c r="A62" s="75"/>
      <c r="B62" s="75"/>
      <c r="C62" s="74"/>
      <c r="D62" s="74"/>
      <c r="E62" s="74"/>
      <c r="F62" s="71"/>
      <c r="G62" s="116"/>
      <c r="H62" s="113"/>
      <c r="I62" s="116"/>
    </row>
    <row r="63" spans="1:10" ht="16.5" customHeight="1">
      <c r="A63" s="75"/>
      <c r="B63" s="75"/>
      <c r="C63" s="76" t="s">
        <v>23</v>
      </c>
      <c r="D63" s="76"/>
      <c r="E63" s="77">
        <f>SUM(E58:E62)</f>
        <v>0</v>
      </c>
      <c r="F63" s="71">
        <f>E63</f>
        <v>0</v>
      </c>
      <c r="G63" s="116"/>
      <c r="H63" s="113"/>
      <c r="I63" s="116"/>
    </row>
    <row r="64" spans="1:10">
      <c r="A64" s="78"/>
      <c r="B64" s="79"/>
      <c r="C64" s="74"/>
      <c r="D64" s="74"/>
      <c r="E64" s="74"/>
      <c r="F64" s="71"/>
      <c r="G64" s="116"/>
      <c r="H64" s="113"/>
      <c r="I64" s="116"/>
    </row>
    <row r="65" spans="1:9">
      <c r="A65" s="80"/>
      <c r="B65" s="81"/>
      <c r="C65" s="81"/>
      <c r="D65" s="81"/>
      <c r="E65" s="81"/>
    </row>
    <row r="66" spans="1:9">
      <c r="A66" s="47"/>
      <c r="B66" s="48" t="s">
        <v>33</v>
      </c>
      <c r="C66" s="48" t="s">
        <v>34</v>
      </c>
      <c r="D66" s="82"/>
      <c r="E66" s="82" t="s">
        <v>35</v>
      </c>
    </row>
    <row r="67" spans="1:9" s="105" customFormat="1">
      <c r="A67" s="56" t="s">
        <v>36</v>
      </c>
      <c r="B67" s="129">
        <v>97000</v>
      </c>
      <c r="C67" s="68">
        <v>1</v>
      </c>
      <c r="D67" s="130"/>
      <c r="E67" s="99">
        <f t="shared" ref="E67:E96" si="1">ROUND(C67*B67,0)</f>
        <v>97000</v>
      </c>
      <c r="F67" s="131"/>
      <c r="G67" s="122"/>
      <c r="H67" s="122"/>
      <c r="I67" s="122"/>
    </row>
    <row r="68" spans="1:9" s="105" customFormat="1">
      <c r="A68" s="56" t="s">
        <v>81</v>
      </c>
      <c r="B68" s="129">
        <v>53000</v>
      </c>
      <c r="C68" s="68">
        <v>1</v>
      </c>
      <c r="D68" s="130"/>
      <c r="E68" s="99">
        <f t="shared" si="1"/>
        <v>53000</v>
      </c>
      <c r="F68" s="131"/>
      <c r="G68" s="122"/>
      <c r="H68" s="122"/>
      <c r="I68" s="122"/>
    </row>
    <row r="69" spans="1:9" s="105" customFormat="1">
      <c r="A69" s="56" t="s">
        <v>65</v>
      </c>
      <c r="B69" s="129">
        <v>10000</v>
      </c>
      <c r="C69" s="68">
        <v>1</v>
      </c>
      <c r="D69" s="130"/>
      <c r="E69" s="99">
        <f>ROUND(C69*B69,0)</f>
        <v>10000</v>
      </c>
      <c r="F69" s="131"/>
      <c r="G69" s="122"/>
      <c r="H69" s="122"/>
      <c r="I69" s="122"/>
    </row>
    <row r="70" spans="1:9" s="105" customFormat="1">
      <c r="A70" s="56" t="s">
        <v>64</v>
      </c>
      <c r="B70" s="129">
        <v>5000</v>
      </c>
      <c r="C70" s="68">
        <v>1</v>
      </c>
      <c r="D70" s="130"/>
      <c r="E70" s="99">
        <f>ROUND(C70*B70,0)</f>
        <v>5000</v>
      </c>
      <c r="F70" s="131"/>
      <c r="G70" s="122"/>
      <c r="H70" s="122"/>
      <c r="I70" s="122"/>
    </row>
    <row r="71" spans="1:9" s="105" customFormat="1" ht="13.5" customHeight="1">
      <c r="A71" s="56" t="s">
        <v>37</v>
      </c>
      <c r="B71" s="129">
        <v>15000</v>
      </c>
      <c r="C71" s="68">
        <v>3</v>
      </c>
      <c r="D71" s="130"/>
      <c r="E71" s="99">
        <f t="shared" si="1"/>
        <v>45000</v>
      </c>
      <c r="F71" s="131"/>
      <c r="G71" s="122"/>
      <c r="H71" s="122"/>
      <c r="I71" s="122"/>
    </row>
    <row r="72" spans="1:9" s="105" customFormat="1">
      <c r="A72" s="56" t="s">
        <v>82</v>
      </c>
      <c r="B72" s="129">
        <v>200000</v>
      </c>
      <c r="C72" s="68">
        <v>1</v>
      </c>
      <c r="D72" s="130"/>
      <c r="E72" s="99">
        <f>ROUND(C72*B72,0)</f>
        <v>200000</v>
      </c>
      <c r="F72" s="131"/>
      <c r="G72" s="122"/>
      <c r="H72" s="122"/>
      <c r="I72" s="122"/>
    </row>
    <row r="73" spans="1:9" s="105" customFormat="1">
      <c r="A73" s="56" t="s">
        <v>83</v>
      </c>
      <c r="B73" s="129">
        <v>10000</v>
      </c>
      <c r="C73" s="68">
        <v>1</v>
      </c>
      <c r="D73" s="130"/>
      <c r="E73" s="99">
        <f>ROUND(C73*B73,0)</f>
        <v>10000</v>
      </c>
      <c r="F73" s="131"/>
      <c r="G73" s="122"/>
      <c r="H73" s="122"/>
      <c r="I73" s="122"/>
    </row>
    <row r="74" spans="1:9" s="105" customFormat="1">
      <c r="A74" s="56" t="s">
        <v>55</v>
      </c>
      <c r="B74" s="129">
        <v>30</v>
      </c>
      <c r="C74" s="68">
        <v>250</v>
      </c>
      <c r="D74" s="130"/>
      <c r="E74" s="99">
        <f t="shared" si="1"/>
        <v>7500</v>
      </c>
      <c r="F74" s="131"/>
      <c r="G74" s="122"/>
      <c r="H74" s="122"/>
      <c r="I74" s="122"/>
    </row>
    <row r="75" spans="1:9" s="105" customFormat="1">
      <c r="A75" s="56" t="s">
        <v>31</v>
      </c>
      <c r="B75" s="129">
        <v>15</v>
      </c>
      <c r="C75" s="68">
        <v>250</v>
      </c>
      <c r="D75" s="130"/>
      <c r="E75" s="99">
        <f t="shared" ref="E75:E88" si="2">ROUND(C75*B75,0)</f>
        <v>3750</v>
      </c>
      <c r="F75" s="131"/>
      <c r="G75" s="122"/>
      <c r="H75" s="122"/>
      <c r="I75" s="122"/>
    </row>
    <row r="76" spans="1:9" s="134" customFormat="1">
      <c r="A76" s="109" t="s">
        <v>84</v>
      </c>
      <c r="B76" s="108">
        <v>25000</v>
      </c>
      <c r="C76" s="107">
        <v>1</v>
      </c>
      <c r="D76" s="132"/>
      <c r="E76" s="106">
        <f>ROUND(C76*B76,0)</f>
        <v>25000</v>
      </c>
      <c r="F76" s="133"/>
    </row>
    <row r="77" spans="1:9" s="134" customFormat="1">
      <c r="A77" s="109" t="s">
        <v>91</v>
      </c>
      <c r="B77" s="108">
        <v>1800</v>
      </c>
      <c r="C77" s="107">
        <v>2</v>
      </c>
      <c r="D77" s="132"/>
      <c r="E77" s="106">
        <f>ROUND(C77*B77,0)</f>
        <v>3600</v>
      </c>
      <c r="F77" s="133"/>
    </row>
    <row r="78" spans="1:9" s="105" customFormat="1">
      <c r="A78" s="56" t="s">
        <v>86</v>
      </c>
      <c r="B78" s="129">
        <v>4900</v>
      </c>
      <c r="C78" s="68">
        <v>1</v>
      </c>
      <c r="D78" s="130"/>
      <c r="E78" s="99">
        <f t="shared" si="2"/>
        <v>4900</v>
      </c>
      <c r="F78" s="131"/>
      <c r="G78" s="122"/>
      <c r="H78" s="122"/>
      <c r="I78" s="122"/>
    </row>
    <row r="79" spans="1:9" s="105" customFormat="1">
      <c r="A79" s="56" t="s">
        <v>97</v>
      </c>
      <c r="B79" s="129">
        <v>1200</v>
      </c>
      <c r="C79" s="68">
        <v>52</v>
      </c>
      <c r="D79" s="130"/>
      <c r="E79" s="99">
        <f t="shared" si="2"/>
        <v>62400</v>
      </c>
      <c r="F79" s="131"/>
      <c r="G79" s="122"/>
      <c r="H79" s="122"/>
      <c r="I79" s="122"/>
    </row>
    <row r="80" spans="1:9" s="105" customFormat="1">
      <c r="A80" s="56" t="s">
        <v>51</v>
      </c>
      <c r="B80" s="129">
        <v>850</v>
      </c>
      <c r="C80" s="68">
        <v>36</v>
      </c>
      <c r="D80" s="130"/>
      <c r="E80" s="99">
        <f>ROUND(C80*B80,0)</f>
        <v>30600</v>
      </c>
      <c r="F80" s="131"/>
      <c r="G80" s="122"/>
      <c r="H80" s="122"/>
      <c r="I80" s="122"/>
    </row>
    <row r="81" spans="1:9" s="105" customFormat="1">
      <c r="A81" s="56" t="s">
        <v>52</v>
      </c>
      <c r="B81" s="129">
        <v>250</v>
      </c>
      <c r="C81" s="68">
        <v>36</v>
      </c>
      <c r="D81" s="130"/>
      <c r="E81" s="99">
        <f>ROUND(C81*B81,0)</f>
        <v>9000</v>
      </c>
      <c r="F81" s="131"/>
      <c r="G81" s="122"/>
      <c r="H81" s="122"/>
      <c r="I81" s="122"/>
    </row>
    <row r="82" spans="1:9" s="105" customFormat="1">
      <c r="A82" s="56" t="s">
        <v>54</v>
      </c>
      <c r="B82" s="129">
        <v>10000</v>
      </c>
      <c r="C82" s="68">
        <v>1</v>
      </c>
      <c r="D82" s="130"/>
      <c r="E82" s="99">
        <f t="shared" si="2"/>
        <v>10000</v>
      </c>
      <c r="F82" s="131"/>
      <c r="G82" s="122"/>
      <c r="H82" s="122"/>
      <c r="I82" s="122"/>
    </row>
    <row r="83" spans="1:9" s="105" customFormat="1">
      <c r="A83" s="56" t="s">
        <v>88</v>
      </c>
      <c r="B83" s="129">
        <v>5000</v>
      </c>
      <c r="C83" s="68">
        <v>1</v>
      </c>
      <c r="D83" s="130"/>
      <c r="E83" s="99">
        <f t="shared" si="2"/>
        <v>5000</v>
      </c>
      <c r="F83" s="131"/>
      <c r="G83" s="122"/>
      <c r="H83" s="122"/>
      <c r="I83" s="122"/>
    </row>
    <row r="84" spans="1:9" s="105" customFormat="1" ht="26">
      <c r="A84" s="135" t="s">
        <v>75</v>
      </c>
      <c r="B84" s="108">
        <v>15000</v>
      </c>
      <c r="C84" s="107">
        <v>1</v>
      </c>
      <c r="D84" s="130"/>
      <c r="E84" s="106">
        <f t="shared" si="2"/>
        <v>15000</v>
      </c>
      <c r="F84" s="131"/>
      <c r="G84" s="122"/>
      <c r="H84" s="122"/>
      <c r="I84" s="122"/>
    </row>
    <row r="85" spans="1:9" s="105" customFormat="1">
      <c r="A85" s="135" t="s">
        <v>89</v>
      </c>
      <c r="B85" s="108">
        <v>1500</v>
      </c>
      <c r="C85" s="107">
        <v>1</v>
      </c>
      <c r="D85" s="130"/>
      <c r="E85" s="106">
        <f t="shared" si="2"/>
        <v>1500</v>
      </c>
      <c r="F85" s="131"/>
      <c r="G85" s="122"/>
      <c r="H85" s="122"/>
      <c r="I85" s="122"/>
    </row>
    <row r="86" spans="1:9" s="105" customFormat="1" ht="26">
      <c r="A86" s="155" t="s">
        <v>100</v>
      </c>
      <c r="B86" s="108">
        <v>5000</v>
      </c>
      <c r="C86" s="107">
        <v>1</v>
      </c>
      <c r="D86" s="130"/>
      <c r="E86" s="106">
        <f t="shared" si="2"/>
        <v>5000</v>
      </c>
      <c r="F86" s="131"/>
      <c r="G86" s="122"/>
      <c r="H86" s="122"/>
      <c r="I86" s="122"/>
    </row>
    <row r="87" spans="1:9" s="105" customFormat="1">
      <c r="A87" s="56" t="s">
        <v>74</v>
      </c>
      <c r="B87" s="129">
        <v>12500</v>
      </c>
      <c r="C87" s="68">
        <v>1</v>
      </c>
      <c r="D87" s="130"/>
      <c r="E87" s="99">
        <f t="shared" si="2"/>
        <v>12500</v>
      </c>
      <c r="F87" s="131"/>
      <c r="G87" s="122"/>
      <c r="H87" s="122"/>
      <c r="I87" s="122"/>
    </row>
    <row r="88" spans="1:9" s="105" customFormat="1">
      <c r="A88" s="109" t="s">
        <v>66</v>
      </c>
      <c r="B88" s="108">
        <v>1950</v>
      </c>
      <c r="C88" s="107">
        <v>4</v>
      </c>
      <c r="D88" s="104"/>
      <c r="E88" s="106">
        <f t="shared" si="2"/>
        <v>7800</v>
      </c>
      <c r="F88" s="136"/>
      <c r="G88" s="121" t="s">
        <v>69</v>
      </c>
      <c r="H88" s="122"/>
      <c r="I88" s="122"/>
    </row>
    <row r="89" spans="1:9" s="105" customFormat="1">
      <c r="A89" s="109" t="s">
        <v>67</v>
      </c>
      <c r="B89" s="108">
        <v>580</v>
      </c>
      <c r="C89" s="107">
        <v>4</v>
      </c>
      <c r="D89" s="104"/>
      <c r="E89" s="106">
        <f t="shared" ref="E89" si="3">ROUND(C89*B89,0)</f>
        <v>2320</v>
      </c>
      <c r="F89" s="136"/>
      <c r="G89" s="121" t="s">
        <v>69</v>
      </c>
      <c r="H89" s="122"/>
      <c r="I89" s="122"/>
    </row>
    <row r="90" spans="1:9" s="105" customFormat="1">
      <c r="A90" s="109" t="s">
        <v>68</v>
      </c>
      <c r="B90" s="108">
        <v>1920</v>
      </c>
      <c r="C90" s="107">
        <v>1</v>
      </c>
      <c r="D90" s="104"/>
      <c r="E90" s="106">
        <f t="shared" ref="E90" si="4">ROUND(C90*B90,0)</f>
        <v>1920</v>
      </c>
      <c r="F90" s="136"/>
      <c r="G90" s="121" t="s">
        <v>69</v>
      </c>
      <c r="H90" s="122"/>
      <c r="I90" s="122"/>
    </row>
    <row r="91" spans="1:9">
      <c r="A91" s="50" t="s">
        <v>28</v>
      </c>
      <c r="B91" s="54">
        <v>90324</v>
      </c>
      <c r="C91" s="83">
        <v>1</v>
      </c>
      <c r="D91" s="84"/>
      <c r="E91" s="98">
        <f t="shared" ref="E91:E94" si="5">ROUND(C91*B91,0)</f>
        <v>90324</v>
      </c>
    </row>
    <row r="92" spans="1:9">
      <c r="A92" s="50" t="s">
        <v>29</v>
      </c>
      <c r="B92" s="54">
        <v>6535</v>
      </c>
      <c r="C92" s="83">
        <v>1</v>
      </c>
      <c r="D92" s="84"/>
      <c r="E92" s="98">
        <f t="shared" si="5"/>
        <v>6535</v>
      </c>
    </row>
    <row r="93" spans="1:9">
      <c r="A93" s="50" t="s">
        <v>30</v>
      </c>
      <c r="B93" s="54">
        <v>18579</v>
      </c>
      <c r="C93" s="83">
        <v>1</v>
      </c>
      <c r="D93" s="84"/>
      <c r="E93" s="98">
        <f t="shared" si="5"/>
        <v>18579</v>
      </c>
    </row>
    <row r="94" spans="1:9">
      <c r="A94" s="50" t="s">
        <v>98</v>
      </c>
      <c r="B94" s="54">
        <v>450</v>
      </c>
      <c r="C94" s="83">
        <v>1</v>
      </c>
      <c r="D94" s="84"/>
      <c r="E94" s="85">
        <f t="shared" si="5"/>
        <v>450</v>
      </c>
    </row>
    <row r="95" spans="1:9">
      <c r="A95" s="50"/>
      <c r="B95" s="54"/>
      <c r="C95" s="83"/>
      <c r="D95" s="84"/>
      <c r="E95" s="85">
        <f t="shared" si="1"/>
        <v>0</v>
      </c>
    </row>
    <row r="96" spans="1:9">
      <c r="A96" s="50"/>
      <c r="B96" s="54"/>
      <c r="C96" s="83"/>
      <c r="D96" s="84"/>
      <c r="E96" s="85">
        <f t="shared" si="1"/>
        <v>0</v>
      </c>
    </row>
    <row r="97" spans="1:9">
      <c r="A97" s="78"/>
      <c r="B97" s="79"/>
      <c r="C97" s="72" t="s">
        <v>24</v>
      </c>
      <c r="D97" s="74"/>
      <c r="E97" s="86">
        <f>SUM(E67:E96)</f>
        <v>743678</v>
      </c>
      <c r="F97" s="87">
        <f>+E97</f>
        <v>743678</v>
      </c>
    </row>
    <row r="98" spans="1:9" ht="14.5">
      <c r="A98" s="50" t="s">
        <v>25</v>
      </c>
      <c r="B98" s="88"/>
      <c r="C98" s="88"/>
      <c r="D98" s="88"/>
      <c r="E98" s="88"/>
      <c r="F98" s="89">
        <f>SUM(F4:F97)</f>
        <v>1416125</v>
      </c>
      <c r="I98" s="123"/>
    </row>
    <row r="99" spans="1:9" ht="14.5">
      <c r="A99" s="47" t="s">
        <v>27</v>
      </c>
      <c r="B99" s="90">
        <v>0.1</v>
      </c>
      <c r="C99" s="91"/>
      <c r="D99" s="91"/>
      <c r="E99" s="92"/>
      <c r="F99" s="89">
        <f>ROUND(I99*B99,0)</f>
        <v>131927</v>
      </c>
      <c r="G99" s="128" t="s">
        <v>73</v>
      </c>
      <c r="H99" s="124"/>
      <c r="I99" s="125">
        <f>F98-E91-E92</f>
        <v>1319266</v>
      </c>
    </row>
    <row r="100" spans="1:9" ht="14.5">
      <c r="A100" s="50" t="s">
        <v>26</v>
      </c>
      <c r="B100" s="88"/>
      <c r="C100" s="88"/>
      <c r="D100" s="88"/>
      <c r="E100" s="88"/>
      <c r="F100" s="89">
        <f>SUM(F98:F99)</f>
        <v>1548052</v>
      </c>
      <c r="I100" s="123"/>
    </row>
    <row r="111" spans="1:9" ht="43.5">
      <c r="I111" s="158" t="s">
        <v>99</v>
      </c>
    </row>
  </sheetData>
  <pageMargins left="0.7" right="0.7" top="0.75" bottom="0.75" header="0.3" footer="0.3"/>
  <pageSetup orientation="portrait" horizontalDpi="240" verticalDpi="24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opLeftCell="A61" zoomScaleNormal="100" workbookViewId="0">
      <selection activeCell="G96" sqref="G96"/>
    </sheetView>
  </sheetViews>
  <sheetFormatPr defaultColWidth="8.81640625" defaultRowHeight="13"/>
  <cols>
    <col min="1" max="1" width="64.26953125" style="44" customWidth="1"/>
    <col min="2" max="2" width="12.54296875" style="41" bestFit="1" customWidth="1"/>
    <col min="3" max="3" width="17.453125" style="41" bestFit="1" customWidth="1"/>
    <col min="4" max="4" width="17.26953125" style="41" customWidth="1"/>
    <col min="5" max="5" width="13.81640625" style="41" bestFit="1" customWidth="1"/>
    <col min="6" max="6" width="18.26953125" style="49" customWidth="1"/>
    <col min="7" max="7" width="50.54296875" style="114" bestFit="1" customWidth="1"/>
    <col min="8" max="8" width="11.1796875" style="114" bestFit="1" customWidth="1"/>
    <col min="9" max="9" width="22" style="114" customWidth="1"/>
    <col min="10" max="16384" width="8.81640625" style="41"/>
  </cols>
  <sheetData>
    <row r="1" spans="1:10">
      <c r="A1" s="39" t="s">
        <v>32</v>
      </c>
      <c r="B1" s="40"/>
      <c r="F1" s="42"/>
    </row>
    <row r="2" spans="1:10">
      <c r="A2" s="39"/>
      <c r="B2" s="43"/>
      <c r="C2" s="43"/>
      <c r="D2" s="43"/>
      <c r="E2" s="43"/>
      <c r="F2" s="42"/>
    </row>
    <row r="3" spans="1:10">
      <c r="A3" s="44" t="s">
        <v>93</v>
      </c>
      <c r="B3" s="45"/>
      <c r="C3" s="45"/>
      <c r="D3" s="45"/>
      <c r="E3" s="45"/>
      <c r="F3" s="42"/>
      <c r="G3" s="111"/>
      <c r="H3" s="112"/>
      <c r="I3" s="112"/>
      <c r="J3" s="46"/>
    </row>
    <row r="4" spans="1:10" ht="14.5">
      <c r="A4" s="97" t="s">
        <v>10</v>
      </c>
      <c r="B4" s="48" t="s">
        <v>11</v>
      </c>
      <c r="C4" s="48" t="s">
        <v>12</v>
      </c>
      <c r="D4" s="48" t="s">
        <v>13</v>
      </c>
      <c r="E4" s="48" t="s">
        <v>14</v>
      </c>
      <c r="F4" s="49" t="s">
        <v>15</v>
      </c>
      <c r="G4" s="111"/>
      <c r="H4" s="111"/>
      <c r="I4" s="115"/>
      <c r="J4" s="46"/>
    </row>
    <row r="5" spans="1:10">
      <c r="A5" s="103" t="s">
        <v>56</v>
      </c>
      <c r="B5" s="57">
        <f>ROUND('Detailed budget'!B5*1.03,0)</f>
        <v>44182</v>
      </c>
      <c r="C5" s="52">
        <v>1</v>
      </c>
      <c r="D5" s="53">
        <v>12</v>
      </c>
      <c r="E5" s="54">
        <f t="shared" ref="E5:E51" si="0">ROUND(B5*C5/12*D5,0)</f>
        <v>44182</v>
      </c>
      <c r="G5" s="126"/>
      <c r="H5" s="113"/>
      <c r="I5" s="116"/>
      <c r="J5" s="55"/>
    </row>
    <row r="6" spans="1:10">
      <c r="A6" s="103" t="s">
        <v>57</v>
      </c>
      <c r="B6" s="57">
        <f>ROUND('Detailed budget'!B6*1.03,0)</f>
        <v>44182</v>
      </c>
      <c r="C6" s="52">
        <v>1</v>
      </c>
      <c r="D6" s="53">
        <v>12</v>
      </c>
      <c r="E6" s="54">
        <f t="shared" si="0"/>
        <v>44182</v>
      </c>
      <c r="G6" s="126"/>
      <c r="H6" s="113"/>
      <c r="I6" s="116"/>
      <c r="J6" s="55"/>
    </row>
    <row r="7" spans="1:10">
      <c r="A7" s="103" t="s">
        <v>58</v>
      </c>
      <c r="B7" s="57">
        <f>ROUND('Detailed budget'!B7*1.03,0)</f>
        <v>44182</v>
      </c>
      <c r="C7" s="52">
        <v>1</v>
      </c>
      <c r="D7" s="53">
        <v>12</v>
      </c>
      <c r="E7" s="54">
        <f t="shared" si="0"/>
        <v>44182</v>
      </c>
      <c r="G7" s="126"/>
      <c r="H7" s="113"/>
      <c r="I7" s="116"/>
      <c r="J7" s="55"/>
    </row>
    <row r="8" spans="1:10">
      <c r="A8" s="103" t="s">
        <v>59</v>
      </c>
      <c r="B8" s="57">
        <f>ROUND('Detailed budget'!B8*1.03,0)</f>
        <v>44182</v>
      </c>
      <c r="C8" s="52">
        <v>1</v>
      </c>
      <c r="D8" s="53">
        <v>12</v>
      </c>
      <c r="E8" s="54">
        <f t="shared" si="0"/>
        <v>44182</v>
      </c>
      <c r="G8" s="126"/>
      <c r="H8" s="113"/>
      <c r="I8" s="116"/>
      <c r="J8" s="55"/>
    </row>
    <row r="9" spans="1:10">
      <c r="A9" s="103" t="s">
        <v>78</v>
      </c>
      <c r="B9" s="57">
        <f>ROUND('Detailed budget'!B9*1.03,0)</f>
        <v>39655</v>
      </c>
      <c r="C9" s="52">
        <v>1</v>
      </c>
      <c r="D9" s="53">
        <v>12</v>
      </c>
      <c r="E9" s="54">
        <f t="shared" si="0"/>
        <v>39655</v>
      </c>
      <c r="G9" s="127"/>
      <c r="H9" s="113"/>
      <c r="I9" s="116"/>
      <c r="J9" s="55"/>
    </row>
    <row r="10" spans="1:10">
      <c r="A10" s="103" t="s">
        <v>78</v>
      </c>
      <c r="B10" s="57">
        <f>ROUND('Detailed budget'!B10*1.03,0)</f>
        <v>39655</v>
      </c>
      <c r="C10" s="52">
        <v>1</v>
      </c>
      <c r="D10" s="53">
        <v>12</v>
      </c>
      <c r="E10" s="54">
        <f t="shared" si="0"/>
        <v>39655</v>
      </c>
      <c r="G10" s="127"/>
      <c r="H10" s="113"/>
      <c r="I10" s="116"/>
      <c r="J10" s="55"/>
    </row>
    <row r="11" spans="1:10">
      <c r="A11" s="93" t="s">
        <v>101</v>
      </c>
      <c r="B11" s="57">
        <f>ROUND('Detailed budget'!B11*1.03,0)</f>
        <v>56650</v>
      </c>
      <c r="C11" s="52">
        <v>1</v>
      </c>
      <c r="D11" s="53">
        <v>6</v>
      </c>
      <c r="E11" s="54">
        <f t="shared" si="0"/>
        <v>28325</v>
      </c>
      <c r="G11" s="126"/>
      <c r="H11" s="113"/>
      <c r="I11" s="116"/>
      <c r="J11" s="55"/>
    </row>
    <row r="12" spans="1:10">
      <c r="A12" s="93" t="s">
        <v>101</v>
      </c>
      <c r="B12" s="57">
        <f>ROUND('Detailed budget'!B12*1.03,0)</f>
        <v>58350</v>
      </c>
      <c r="C12" s="52">
        <v>1</v>
      </c>
      <c r="D12" s="53">
        <v>6</v>
      </c>
      <c r="E12" s="54">
        <f t="shared" si="0"/>
        <v>29175</v>
      </c>
      <c r="G12" s="126"/>
      <c r="H12" s="113"/>
      <c r="I12" s="116"/>
      <c r="J12" s="55"/>
    </row>
    <row r="13" spans="1:10">
      <c r="A13" s="93" t="s">
        <v>41</v>
      </c>
      <c r="B13" s="57">
        <f>ROUND('Detailed budget'!B13*1.03,0)</f>
        <v>45953</v>
      </c>
      <c r="C13" s="95">
        <v>0.5</v>
      </c>
      <c r="D13" s="96">
        <v>6</v>
      </c>
      <c r="E13" s="54">
        <f t="shared" si="0"/>
        <v>11488</v>
      </c>
      <c r="G13" s="117"/>
      <c r="H13" s="113"/>
      <c r="I13" s="116"/>
      <c r="J13" s="46"/>
    </row>
    <row r="14" spans="1:10">
      <c r="A14" s="93" t="s">
        <v>41</v>
      </c>
      <c r="B14" s="57">
        <f>ROUND('Detailed budget'!B14*1.03,0)</f>
        <v>47332</v>
      </c>
      <c r="C14" s="95">
        <v>0.5</v>
      </c>
      <c r="D14" s="96">
        <v>6</v>
      </c>
      <c r="E14" s="54">
        <f t="shared" si="0"/>
        <v>11833</v>
      </c>
      <c r="G14" s="117"/>
      <c r="H14" s="113"/>
      <c r="I14" s="116"/>
      <c r="J14" s="46"/>
    </row>
    <row r="15" spans="1:10">
      <c r="A15" s="93" t="s">
        <v>39</v>
      </c>
      <c r="B15" s="57">
        <f>ROUND('Detailed budget'!B15*1.03,0)</f>
        <v>41567</v>
      </c>
      <c r="C15" s="95">
        <v>0.5</v>
      </c>
      <c r="D15" s="96">
        <v>6</v>
      </c>
      <c r="E15" s="54">
        <f t="shared" si="0"/>
        <v>10392</v>
      </c>
      <c r="G15" s="117"/>
      <c r="H15" s="113"/>
      <c r="I15" s="116"/>
      <c r="J15" s="46"/>
    </row>
    <row r="16" spans="1:10">
      <c r="A16" s="93" t="s">
        <v>39</v>
      </c>
      <c r="B16" s="57">
        <f>ROUND('Detailed budget'!B16*1.03,0)</f>
        <v>42814</v>
      </c>
      <c r="C16" s="95">
        <v>0.5</v>
      </c>
      <c r="D16" s="96">
        <v>6</v>
      </c>
      <c r="E16" s="54">
        <f t="shared" si="0"/>
        <v>10704</v>
      </c>
      <c r="G16" s="117"/>
      <c r="H16" s="113"/>
      <c r="I16" s="116"/>
      <c r="J16" s="46"/>
    </row>
    <row r="17" spans="1:10">
      <c r="A17" s="93" t="s">
        <v>70</v>
      </c>
      <c r="B17" s="57">
        <f>ROUND('Detailed budget'!B17*1.03,0)</f>
        <v>33743</v>
      </c>
      <c r="C17" s="95">
        <v>0.5</v>
      </c>
      <c r="D17" s="96">
        <v>6</v>
      </c>
      <c r="E17" s="54">
        <f t="shared" si="0"/>
        <v>8436</v>
      </c>
      <c r="G17" s="113"/>
      <c r="H17" s="113"/>
      <c r="I17" s="116"/>
      <c r="J17" s="46"/>
    </row>
    <row r="18" spans="1:10">
      <c r="A18" s="93" t="s">
        <v>70</v>
      </c>
      <c r="B18" s="57">
        <f>ROUND('Detailed budget'!B18*1.03,0)</f>
        <v>34755</v>
      </c>
      <c r="C18" s="95">
        <v>0.5</v>
      </c>
      <c r="D18" s="96">
        <v>6</v>
      </c>
      <c r="E18" s="54">
        <f t="shared" si="0"/>
        <v>8689</v>
      </c>
      <c r="G18" s="113"/>
      <c r="H18" s="113"/>
      <c r="I18" s="116"/>
      <c r="J18" s="46"/>
    </row>
    <row r="19" spans="1:10" s="102" customFormat="1">
      <c r="A19" s="103" t="s">
        <v>60</v>
      </c>
      <c r="B19" s="57">
        <f>ROUND('Detailed budget'!B19*1.03,0)</f>
        <v>77250</v>
      </c>
      <c r="C19" s="110">
        <v>0.5</v>
      </c>
      <c r="D19" s="96">
        <v>6</v>
      </c>
      <c r="E19" s="54">
        <f t="shared" si="0"/>
        <v>19313</v>
      </c>
      <c r="F19" s="100"/>
      <c r="G19" s="126"/>
      <c r="H19" s="117"/>
      <c r="I19" s="118"/>
      <c r="J19" s="101"/>
    </row>
    <row r="20" spans="1:10" s="102" customFormat="1">
      <c r="A20" s="103" t="s">
        <v>63</v>
      </c>
      <c r="B20" s="57">
        <f>ROUND('Detailed budget'!B20*1.03,0)</f>
        <v>79568</v>
      </c>
      <c r="C20" s="110">
        <v>0.5</v>
      </c>
      <c r="D20" s="96">
        <v>6</v>
      </c>
      <c r="E20" s="54">
        <f t="shared" si="0"/>
        <v>19892</v>
      </c>
      <c r="F20" s="100"/>
      <c r="G20" s="117"/>
      <c r="H20" s="117"/>
      <c r="I20" s="118"/>
      <c r="J20" s="101"/>
    </row>
    <row r="21" spans="1:10" s="102" customFormat="1">
      <c r="A21" s="103" t="s">
        <v>61</v>
      </c>
      <c r="B21" s="57">
        <f>ROUND('Detailed budget'!B21*1.03,0)</f>
        <v>53560</v>
      </c>
      <c r="C21" s="110">
        <v>0.5</v>
      </c>
      <c r="D21" s="96">
        <v>6</v>
      </c>
      <c r="E21" s="54">
        <f t="shared" si="0"/>
        <v>13390</v>
      </c>
      <c r="F21" s="100"/>
      <c r="G21" s="126"/>
      <c r="H21" s="117"/>
      <c r="I21" s="118"/>
      <c r="J21" s="101"/>
    </row>
    <row r="22" spans="1:10" s="102" customFormat="1">
      <c r="A22" s="103" t="s">
        <v>62</v>
      </c>
      <c r="B22" s="57">
        <f>ROUND('Detailed budget'!B22*1.03,0)</f>
        <v>55167</v>
      </c>
      <c r="C22" s="110">
        <v>0.5</v>
      </c>
      <c r="D22" s="96">
        <v>6</v>
      </c>
      <c r="E22" s="54">
        <f t="shared" si="0"/>
        <v>13792</v>
      </c>
      <c r="F22" s="100"/>
      <c r="G22" s="117"/>
      <c r="H22" s="117"/>
      <c r="I22" s="118"/>
      <c r="J22" s="101"/>
    </row>
    <row r="23" spans="1:10">
      <c r="A23" s="93" t="s">
        <v>40</v>
      </c>
      <c r="B23" s="57">
        <f>ROUND('Detailed budget'!B23*1.03,0)</f>
        <v>60339</v>
      </c>
      <c r="C23" s="95">
        <v>0.15</v>
      </c>
      <c r="D23" s="96">
        <v>6</v>
      </c>
      <c r="E23" s="54">
        <f t="shared" si="0"/>
        <v>4525</v>
      </c>
      <c r="G23" s="113"/>
      <c r="H23" s="113"/>
      <c r="I23" s="116"/>
      <c r="J23" s="46"/>
    </row>
    <row r="24" spans="1:10">
      <c r="A24" s="93" t="s">
        <v>40</v>
      </c>
      <c r="B24" s="57">
        <f>ROUND('Detailed budget'!B24*1.03,0)</f>
        <v>62150</v>
      </c>
      <c r="C24" s="95">
        <v>0.15</v>
      </c>
      <c r="D24" s="96">
        <v>6</v>
      </c>
      <c r="E24" s="54">
        <f t="shared" si="0"/>
        <v>4661</v>
      </c>
      <c r="G24" s="113"/>
      <c r="H24" s="113"/>
      <c r="I24" s="116"/>
      <c r="J24" s="46"/>
    </row>
    <row r="25" spans="1:10">
      <c r="A25" s="93" t="s">
        <v>71</v>
      </c>
      <c r="B25" s="57">
        <f>ROUND('Detailed budget'!B25*1.03,0)</f>
        <v>85003</v>
      </c>
      <c r="C25" s="95">
        <v>0.1</v>
      </c>
      <c r="D25" s="96">
        <v>6</v>
      </c>
      <c r="E25" s="54">
        <f t="shared" si="0"/>
        <v>4250</v>
      </c>
      <c r="G25" s="113"/>
      <c r="H25" s="113"/>
      <c r="I25" s="116"/>
      <c r="J25" s="46"/>
    </row>
    <row r="26" spans="1:10">
      <c r="A26" s="93" t="s">
        <v>71</v>
      </c>
      <c r="B26" s="57">
        <f>ROUND('Detailed budget'!B26*1.03,0)</f>
        <v>87553</v>
      </c>
      <c r="C26" s="95">
        <v>0.1</v>
      </c>
      <c r="D26" s="96">
        <v>6</v>
      </c>
      <c r="E26" s="54">
        <f t="shared" si="0"/>
        <v>4378</v>
      </c>
      <c r="G26" s="113"/>
      <c r="H26" s="113"/>
      <c r="I26" s="116"/>
      <c r="J26" s="46"/>
    </row>
    <row r="27" spans="1:10">
      <c r="A27" s="56" t="s">
        <v>38</v>
      </c>
      <c r="B27" s="57">
        <f>ROUND('Detailed budget'!B27*1.03,0)</f>
        <v>116052</v>
      </c>
      <c r="C27" s="110">
        <v>0.1</v>
      </c>
      <c r="D27" s="96">
        <v>6</v>
      </c>
      <c r="E27" s="54">
        <f t="shared" si="0"/>
        <v>5803</v>
      </c>
      <c r="F27" s="58"/>
      <c r="G27" s="119"/>
      <c r="H27" s="113"/>
      <c r="I27" s="116"/>
      <c r="J27" s="46"/>
    </row>
    <row r="28" spans="1:10">
      <c r="A28" s="56" t="s">
        <v>38</v>
      </c>
      <c r="B28" s="57">
        <f>ROUND('Detailed budget'!B28*1.03,0)</f>
        <v>119534</v>
      </c>
      <c r="C28" s="110">
        <v>0.1</v>
      </c>
      <c r="D28" s="96">
        <v>6</v>
      </c>
      <c r="E28" s="54">
        <f t="shared" si="0"/>
        <v>5977</v>
      </c>
      <c r="F28" s="58"/>
      <c r="G28" s="120"/>
      <c r="H28" s="113"/>
      <c r="I28" s="116"/>
      <c r="J28" s="46"/>
    </row>
    <row r="29" spans="1:10">
      <c r="A29" s="50" t="s">
        <v>42</v>
      </c>
      <c r="B29" s="57">
        <f>ROUND('Detailed budget'!B29*1.03,0)</f>
        <v>117090</v>
      </c>
      <c r="C29" s="110">
        <v>0.05</v>
      </c>
      <c r="D29" s="96">
        <v>6</v>
      </c>
      <c r="E29" s="54">
        <f t="shared" si="0"/>
        <v>2927</v>
      </c>
      <c r="G29" s="113"/>
      <c r="H29" s="113"/>
      <c r="I29" s="116"/>
      <c r="J29" s="55"/>
    </row>
    <row r="30" spans="1:10">
      <c r="A30" s="50" t="s">
        <v>42</v>
      </c>
      <c r="B30" s="57">
        <f>ROUND('Detailed budget'!B30*1.03,0)</f>
        <v>120603</v>
      </c>
      <c r="C30" s="110">
        <v>0.05</v>
      </c>
      <c r="D30" s="96">
        <v>6</v>
      </c>
      <c r="E30" s="54">
        <f t="shared" si="0"/>
        <v>3015</v>
      </c>
      <c r="G30" s="120"/>
      <c r="H30" s="113"/>
      <c r="I30" s="116"/>
      <c r="J30" s="55"/>
    </row>
    <row r="31" spans="1:10">
      <c r="A31" s="50" t="s">
        <v>43</v>
      </c>
      <c r="B31" s="57">
        <f>ROUND('Detailed budget'!B31*1.03,0)</f>
        <v>54075</v>
      </c>
      <c r="C31" s="110">
        <v>0.1</v>
      </c>
      <c r="D31" s="96">
        <v>6</v>
      </c>
      <c r="E31" s="54">
        <f t="shared" si="0"/>
        <v>2704</v>
      </c>
      <c r="G31" s="113"/>
      <c r="H31" s="113"/>
      <c r="I31" s="116"/>
      <c r="J31" s="55"/>
    </row>
    <row r="32" spans="1:10">
      <c r="A32" s="50" t="s">
        <v>43</v>
      </c>
      <c r="B32" s="57">
        <f>ROUND('Detailed budget'!B32*1.03,0)</f>
        <v>55697</v>
      </c>
      <c r="C32" s="110">
        <v>0.1</v>
      </c>
      <c r="D32" s="96">
        <v>6</v>
      </c>
      <c r="E32" s="54">
        <f t="shared" si="0"/>
        <v>2785</v>
      </c>
      <c r="G32" s="113"/>
      <c r="H32" s="113"/>
      <c r="I32" s="116"/>
      <c r="J32" s="55"/>
    </row>
    <row r="33" spans="1:10">
      <c r="A33" s="56" t="s">
        <v>16</v>
      </c>
      <c r="B33" s="57">
        <f>ROUND('Detailed budget'!B33*1.03,0)</f>
        <v>76385</v>
      </c>
      <c r="C33" s="110">
        <v>0.05</v>
      </c>
      <c r="D33" s="96">
        <v>6</v>
      </c>
      <c r="E33" s="54">
        <f t="shared" si="0"/>
        <v>1910</v>
      </c>
      <c r="G33" s="113"/>
      <c r="H33" s="113"/>
      <c r="I33" s="116"/>
      <c r="J33" s="46"/>
    </row>
    <row r="34" spans="1:10">
      <c r="A34" s="56" t="s">
        <v>16</v>
      </c>
      <c r="B34" s="57">
        <f>ROUND('Detailed budget'!B34*1.03,0)</f>
        <v>78676</v>
      </c>
      <c r="C34" s="110">
        <v>0.05</v>
      </c>
      <c r="D34" s="96">
        <v>6</v>
      </c>
      <c r="E34" s="54">
        <f t="shared" si="0"/>
        <v>1967</v>
      </c>
      <c r="G34" s="113"/>
      <c r="H34" s="113"/>
      <c r="I34" s="116"/>
      <c r="J34" s="46"/>
    </row>
    <row r="35" spans="1:10">
      <c r="A35" s="50" t="s">
        <v>44</v>
      </c>
      <c r="B35" s="57">
        <f>ROUND('Detailed budget'!B35*1.03,0)</f>
        <v>303156</v>
      </c>
      <c r="C35" s="110">
        <v>0.02</v>
      </c>
      <c r="D35" s="96">
        <v>6</v>
      </c>
      <c r="E35" s="54">
        <f t="shared" si="0"/>
        <v>3032</v>
      </c>
      <c r="G35" s="113"/>
      <c r="H35" s="113"/>
      <c r="I35" s="116"/>
      <c r="J35" s="46"/>
    </row>
    <row r="36" spans="1:10">
      <c r="A36" s="50" t="s">
        <v>44</v>
      </c>
      <c r="B36" s="57">
        <f>ROUND('Detailed budget'!B36*1.03,0)</f>
        <v>312250</v>
      </c>
      <c r="C36" s="110">
        <v>0.02</v>
      </c>
      <c r="D36" s="96">
        <v>6</v>
      </c>
      <c r="E36" s="54">
        <f t="shared" si="0"/>
        <v>3123</v>
      </c>
      <c r="G36" s="117"/>
      <c r="H36" s="113"/>
      <c r="I36" s="116"/>
      <c r="J36" s="46"/>
    </row>
    <row r="37" spans="1:10">
      <c r="A37" s="50" t="s">
        <v>45</v>
      </c>
      <c r="B37" s="57">
        <f>ROUND('Detailed budget'!B37*1.03,0)</f>
        <v>317271</v>
      </c>
      <c r="C37" s="110">
        <v>0.02</v>
      </c>
      <c r="D37" s="96">
        <v>6</v>
      </c>
      <c r="E37" s="54">
        <f t="shared" si="0"/>
        <v>3173</v>
      </c>
      <c r="G37" s="113"/>
      <c r="H37" s="113"/>
      <c r="I37" s="116"/>
      <c r="J37" s="46"/>
    </row>
    <row r="38" spans="1:10">
      <c r="A38" s="50" t="s">
        <v>45</v>
      </c>
      <c r="B38" s="57">
        <f>ROUND('Detailed budget'!B38*1.03,0)</f>
        <v>326789</v>
      </c>
      <c r="C38" s="110">
        <v>0.02</v>
      </c>
      <c r="D38" s="96">
        <v>6</v>
      </c>
      <c r="E38" s="54">
        <f t="shared" si="0"/>
        <v>3268</v>
      </c>
      <c r="G38" s="117"/>
      <c r="H38" s="113"/>
      <c r="I38" s="116"/>
      <c r="J38" s="46"/>
    </row>
    <row r="39" spans="1:10">
      <c r="A39" s="93" t="s">
        <v>46</v>
      </c>
      <c r="B39" s="57">
        <f>ROUND('Detailed budget'!B39*1.03,0)</f>
        <v>186896</v>
      </c>
      <c r="C39" s="110">
        <v>0.02</v>
      </c>
      <c r="D39" s="96">
        <v>6</v>
      </c>
      <c r="E39" s="54">
        <f t="shared" si="0"/>
        <v>1869</v>
      </c>
      <c r="G39" s="113"/>
      <c r="H39" s="113"/>
      <c r="I39" s="116"/>
      <c r="J39" s="46"/>
    </row>
    <row r="40" spans="1:10">
      <c r="A40" s="93" t="s">
        <v>46</v>
      </c>
      <c r="B40" s="57">
        <f>ROUND('Detailed budget'!B40*1.03,0)</f>
        <v>192502</v>
      </c>
      <c r="C40" s="110">
        <v>0.02</v>
      </c>
      <c r="D40" s="96">
        <v>6</v>
      </c>
      <c r="E40" s="54">
        <f t="shared" si="0"/>
        <v>1925</v>
      </c>
      <c r="G40" s="117"/>
      <c r="H40" s="113"/>
      <c r="I40" s="116"/>
      <c r="J40" s="46"/>
    </row>
    <row r="41" spans="1:10">
      <c r="A41" s="93" t="s">
        <v>72</v>
      </c>
      <c r="B41" s="57">
        <f>ROUND('Detailed budget'!B41*1.03,0)</f>
        <v>178715</v>
      </c>
      <c r="C41" s="110">
        <v>0.1</v>
      </c>
      <c r="D41" s="96">
        <v>6</v>
      </c>
      <c r="E41" s="54">
        <f t="shared" si="0"/>
        <v>8936</v>
      </c>
      <c r="G41" s="113"/>
      <c r="H41" s="113"/>
      <c r="I41" s="116"/>
      <c r="J41" s="46"/>
    </row>
    <row r="42" spans="1:10">
      <c r="A42" s="93" t="s">
        <v>72</v>
      </c>
      <c r="B42" s="57">
        <f>ROUND('Detailed budget'!B42*1.03,0)</f>
        <v>184076</v>
      </c>
      <c r="C42" s="110">
        <v>0.1</v>
      </c>
      <c r="D42" s="96">
        <v>6</v>
      </c>
      <c r="E42" s="54">
        <f t="shared" si="0"/>
        <v>9204</v>
      </c>
      <c r="G42" s="117"/>
      <c r="H42" s="113"/>
      <c r="I42" s="116"/>
      <c r="J42" s="46"/>
    </row>
    <row r="43" spans="1:10">
      <c r="A43" s="93" t="s">
        <v>47</v>
      </c>
      <c r="B43" s="57">
        <f>ROUND('Detailed budget'!B43*1.03,0)</f>
        <v>117090</v>
      </c>
      <c r="C43" s="110">
        <v>0.1</v>
      </c>
      <c r="D43" s="96">
        <v>6</v>
      </c>
      <c r="E43" s="54">
        <f t="shared" si="0"/>
        <v>5855</v>
      </c>
      <c r="G43" s="113"/>
      <c r="H43" s="113"/>
      <c r="I43" s="116"/>
      <c r="J43" s="46"/>
    </row>
    <row r="44" spans="1:10">
      <c r="A44" s="93" t="s">
        <v>47</v>
      </c>
      <c r="B44" s="57">
        <f>ROUND('Detailed budget'!B44*1.03,0)</f>
        <v>120603</v>
      </c>
      <c r="C44" s="110">
        <v>0.1</v>
      </c>
      <c r="D44" s="96">
        <v>6</v>
      </c>
      <c r="E44" s="54">
        <f t="shared" si="0"/>
        <v>6030</v>
      </c>
      <c r="G44" s="117"/>
      <c r="H44" s="113"/>
      <c r="I44" s="116"/>
      <c r="J44" s="46"/>
    </row>
    <row r="45" spans="1:10">
      <c r="A45" s="93" t="s">
        <v>48</v>
      </c>
      <c r="B45" s="57">
        <f>ROUND('Detailed budget'!B45*1.03,0)</f>
        <v>111755</v>
      </c>
      <c r="C45" s="95">
        <v>0.05</v>
      </c>
      <c r="D45" s="96">
        <v>6</v>
      </c>
      <c r="E45" s="54">
        <f t="shared" si="0"/>
        <v>2794</v>
      </c>
      <c r="G45" s="113"/>
      <c r="H45" s="113"/>
      <c r="I45" s="116"/>
      <c r="J45" s="46"/>
    </row>
    <row r="46" spans="1:10">
      <c r="A46" s="93" t="s">
        <v>48</v>
      </c>
      <c r="B46" s="57">
        <f>ROUND('Detailed budget'!B46*1.03,0)</f>
        <v>115108</v>
      </c>
      <c r="C46" s="95">
        <v>0.05</v>
      </c>
      <c r="D46" s="96">
        <v>6</v>
      </c>
      <c r="E46" s="54">
        <f t="shared" si="0"/>
        <v>2878</v>
      </c>
      <c r="G46" s="117"/>
      <c r="H46" s="113"/>
      <c r="I46" s="116"/>
      <c r="J46" s="46"/>
    </row>
    <row r="47" spans="1:10">
      <c r="A47" s="93" t="s">
        <v>49</v>
      </c>
      <c r="B47" s="57">
        <f>ROUND('Detailed budget'!B47*1.03,0)</f>
        <v>72641</v>
      </c>
      <c r="C47" s="95">
        <v>0.05</v>
      </c>
      <c r="D47" s="96">
        <v>6</v>
      </c>
      <c r="E47" s="54">
        <f t="shared" si="0"/>
        <v>1816</v>
      </c>
      <c r="G47" s="113"/>
      <c r="H47" s="113"/>
      <c r="I47" s="116"/>
      <c r="J47" s="46"/>
    </row>
    <row r="48" spans="1:10">
      <c r="A48" s="93" t="s">
        <v>49</v>
      </c>
      <c r="B48" s="57">
        <f>ROUND('Detailed budget'!B48*1.03,0)</f>
        <v>74820</v>
      </c>
      <c r="C48" s="95">
        <v>0.05</v>
      </c>
      <c r="D48" s="96">
        <v>6</v>
      </c>
      <c r="E48" s="54">
        <f t="shared" si="0"/>
        <v>1871</v>
      </c>
      <c r="G48" s="113"/>
      <c r="H48" s="113"/>
      <c r="I48" s="116"/>
      <c r="J48" s="46"/>
    </row>
    <row r="49" spans="1:10">
      <c r="A49" s="93" t="s">
        <v>50</v>
      </c>
      <c r="B49" s="57">
        <f>ROUND('Detailed budget'!B49*1.03,0)</f>
        <v>79568</v>
      </c>
      <c r="C49" s="95">
        <v>0.04</v>
      </c>
      <c r="D49" s="96">
        <v>6</v>
      </c>
      <c r="E49" s="54">
        <f t="shared" si="0"/>
        <v>1591</v>
      </c>
      <c r="G49" s="113"/>
      <c r="H49" s="113"/>
      <c r="I49" s="116"/>
      <c r="J49" s="46"/>
    </row>
    <row r="50" spans="1:10">
      <c r="A50" s="93" t="s">
        <v>50</v>
      </c>
      <c r="B50" s="57">
        <f>ROUND('Detailed budget'!B50*1.03,0)</f>
        <v>81955</v>
      </c>
      <c r="C50" s="95">
        <v>0.04</v>
      </c>
      <c r="D50" s="96">
        <v>6</v>
      </c>
      <c r="E50" s="54">
        <f t="shared" si="0"/>
        <v>1639</v>
      </c>
      <c r="G50" s="117"/>
      <c r="H50" s="113"/>
      <c r="I50" s="116"/>
      <c r="J50" s="46"/>
    </row>
    <row r="51" spans="1:10">
      <c r="A51" s="93"/>
      <c r="B51" s="94"/>
      <c r="C51" s="95"/>
      <c r="D51" s="96"/>
      <c r="E51" s="54">
        <f t="shared" si="0"/>
        <v>0</v>
      </c>
      <c r="G51" s="113"/>
      <c r="H51" s="113"/>
      <c r="I51" s="116"/>
      <c r="J51" s="46"/>
    </row>
    <row r="52" spans="1:10">
      <c r="A52" s="60"/>
      <c r="B52" s="59"/>
      <c r="C52" s="61"/>
      <c r="D52" s="62"/>
      <c r="E52" s="59"/>
      <c r="G52" s="113"/>
      <c r="H52" s="113"/>
      <c r="I52" s="116"/>
      <c r="J52" s="46"/>
    </row>
    <row r="53" spans="1:10">
      <c r="A53" s="60"/>
      <c r="B53" s="63"/>
      <c r="C53" s="64" t="s">
        <v>17</v>
      </c>
      <c r="D53" s="65"/>
      <c r="E53" s="66">
        <f>SUM(E5:E52)</f>
        <v>545373</v>
      </c>
      <c r="F53" s="67">
        <f>E53</f>
        <v>545373</v>
      </c>
      <c r="G53" s="116"/>
      <c r="H53" s="113"/>
      <c r="I53" s="116"/>
      <c r="J53" s="46"/>
    </row>
    <row r="54" spans="1:10">
      <c r="A54" s="56"/>
      <c r="B54" s="68"/>
      <c r="C54" s="69"/>
      <c r="D54" s="70"/>
      <c r="E54" s="69"/>
      <c r="F54" s="71"/>
      <c r="G54" s="116"/>
      <c r="H54" s="113"/>
      <c r="I54" s="116"/>
      <c r="J54" s="46"/>
    </row>
    <row r="55" spans="1:10">
      <c r="A55" s="47" t="s">
        <v>18</v>
      </c>
      <c r="B55" s="68"/>
      <c r="C55" s="69" t="s">
        <v>19</v>
      </c>
      <c r="D55" s="70"/>
      <c r="E55" s="66">
        <f>ROUND(E53*0.27,0)</f>
        <v>147251</v>
      </c>
      <c r="F55" s="71">
        <f>E55</f>
        <v>147251</v>
      </c>
      <c r="G55" s="116"/>
      <c r="H55" s="113"/>
      <c r="I55" s="116"/>
      <c r="J55" s="46"/>
    </row>
    <row r="56" spans="1:10">
      <c r="A56" s="56"/>
      <c r="B56" s="68"/>
      <c r="C56" s="72"/>
      <c r="D56" s="72"/>
      <c r="E56" s="72"/>
      <c r="F56" s="71"/>
      <c r="G56" s="116"/>
      <c r="H56" s="113"/>
      <c r="I56" s="116"/>
      <c r="J56" s="46"/>
    </row>
    <row r="57" spans="1:10">
      <c r="A57" s="73" t="s">
        <v>20</v>
      </c>
      <c r="B57" s="56"/>
      <c r="C57" s="72"/>
      <c r="D57" s="72"/>
      <c r="E57" s="72"/>
      <c r="F57" s="71"/>
      <c r="G57" s="116"/>
      <c r="H57" s="113"/>
      <c r="I57" s="116"/>
    </row>
    <row r="58" spans="1:10">
      <c r="A58" s="50" t="s">
        <v>21</v>
      </c>
      <c r="B58" s="56"/>
      <c r="C58" s="72"/>
      <c r="D58" s="72"/>
      <c r="E58" s="72"/>
      <c r="F58" s="71"/>
      <c r="G58" s="116"/>
      <c r="H58" s="113"/>
      <c r="I58" s="116"/>
    </row>
    <row r="59" spans="1:10">
      <c r="A59" s="50" t="s">
        <v>22</v>
      </c>
      <c r="B59" s="56"/>
      <c r="C59" s="72"/>
      <c r="D59" s="72"/>
      <c r="E59" s="72"/>
      <c r="F59" s="71"/>
      <c r="G59" s="116"/>
      <c r="H59" s="113"/>
      <c r="I59" s="116"/>
    </row>
    <row r="60" spans="1:10">
      <c r="A60" s="50"/>
      <c r="B60" s="56"/>
      <c r="C60" s="72"/>
      <c r="D60" s="72"/>
      <c r="E60" s="72"/>
      <c r="F60" s="71"/>
      <c r="G60" s="116"/>
      <c r="H60" s="113"/>
      <c r="I60" s="116"/>
    </row>
    <row r="61" spans="1:10">
      <c r="A61" s="75"/>
      <c r="B61" s="75"/>
      <c r="C61" s="74"/>
      <c r="D61" s="74"/>
      <c r="E61" s="74"/>
      <c r="F61" s="71"/>
      <c r="G61" s="116"/>
      <c r="H61" s="113"/>
      <c r="I61" s="116"/>
    </row>
    <row r="62" spans="1:10">
      <c r="A62" s="75"/>
      <c r="B62" s="75"/>
      <c r="C62" s="74"/>
      <c r="D62" s="74"/>
      <c r="E62" s="74"/>
      <c r="F62" s="71"/>
      <c r="G62" s="116"/>
      <c r="H62" s="113"/>
      <c r="I62" s="116"/>
    </row>
    <row r="63" spans="1:10" ht="16.5" customHeight="1">
      <c r="A63" s="75"/>
      <c r="B63" s="75"/>
      <c r="C63" s="76" t="s">
        <v>23</v>
      </c>
      <c r="D63" s="76"/>
      <c r="E63" s="77">
        <f>SUM(E58:E62)</f>
        <v>0</v>
      </c>
      <c r="F63" s="71">
        <f>E63</f>
        <v>0</v>
      </c>
      <c r="G63" s="116"/>
      <c r="H63" s="113"/>
      <c r="I63" s="116"/>
    </row>
    <row r="64" spans="1:10">
      <c r="A64" s="78"/>
      <c r="B64" s="79"/>
      <c r="C64" s="74"/>
      <c r="D64" s="74"/>
      <c r="E64" s="74"/>
      <c r="F64" s="71"/>
      <c r="G64" s="116"/>
      <c r="H64" s="113"/>
      <c r="I64" s="116"/>
    </row>
    <row r="65" spans="1:9">
      <c r="A65" s="80"/>
      <c r="B65" s="81"/>
      <c r="C65" s="81"/>
      <c r="D65" s="81"/>
      <c r="E65" s="81"/>
    </row>
    <row r="66" spans="1:9">
      <c r="A66" s="47"/>
      <c r="B66" s="48" t="s">
        <v>33</v>
      </c>
      <c r="C66" s="48" t="s">
        <v>34</v>
      </c>
      <c r="D66" s="82"/>
      <c r="E66" s="82" t="s">
        <v>35</v>
      </c>
    </row>
    <row r="67" spans="1:9" s="105" customFormat="1">
      <c r="A67" s="56"/>
      <c r="B67" s="129"/>
      <c r="C67" s="68"/>
      <c r="D67" s="130"/>
      <c r="E67" s="99"/>
      <c r="F67" s="131"/>
      <c r="G67" s="122"/>
      <c r="H67" s="122"/>
      <c r="I67" s="122"/>
    </row>
    <row r="68" spans="1:9" s="105" customFormat="1">
      <c r="A68" s="56"/>
      <c r="B68" s="129"/>
      <c r="C68" s="68"/>
      <c r="D68" s="130"/>
      <c r="E68" s="99"/>
      <c r="F68" s="131"/>
      <c r="G68" s="122"/>
      <c r="H68" s="122"/>
      <c r="I68" s="122"/>
    </row>
    <row r="69" spans="1:9" s="105" customFormat="1">
      <c r="A69" s="56"/>
      <c r="B69" s="129"/>
      <c r="C69" s="68"/>
      <c r="D69" s="130"/>
      <c r="E69" s="99"/>
      <c r="F69" s="131"/>
      <c r="G69" s="122"/>
      <c r="H69" s="122"/>
      <c r="I69" s="122"/>
    </row>
    <row r="70" spans="1:9" s="105" customFormat="1">
      <c r="A70" s="56" t="s">
        <v>64</v>
      </c>
      <c r="B70" s="129">
        <v>5000</v>
      </c>
      <c r="C70" s="68">
        <v>1</v>
      </c>
      <c r="D70" s="130"/>
      <c r="E70" s="99">
        <f>ROUND(C70*B70,0)</f>
        <v>5000</v>
      </c>
      <c r="F70" s="131"/>
      <c r="G70" s="122"/>
      <c r="H70" s="122"/>
      <c r="I70" s="122"/>
    </row>
    <row r="71" spans="1:9" s="105" customFormat="1" ht="13.5" customHeight="1">
      <c r="A71" s="56"/>
      <c r="B71" s="129"/>
      <c r="C71" s="68"/>
      <c r="D71" s="130"/>
      <c r="E71" s="99"/>
      <c r="F71" s="131"/>
      <c r="G71" s="122"/>
      <c r="H71" s="122"/>
      <c r="I71" s="122"/>
    </row>
    <row r="72" spans="1:9" s="105" customFormat="1">
      <c r="A72" s="56"/>
      <c r="B72" s="129"/>
      <c r="C72" s="68"/>
      <c r="D72" s="130"/>
      <c r="E72" s="99"/>
      <c r="F72" s="131"/>
      <c r="G72" s="122"/>
      <c r="H72" s="122"/>
      <c r="I72" s="122"/>
    </row>
    <row r="73" spans="1:9" s="105" customFormat="1">
      <c r="A73" s="56"/>
      <c r="B73" s="129"/>
      <c r="C73" s="68"/>
      <c r="D73" s="130"/>
      <c r="E73" s="99"/>
      <c r="F73" s="131"/>
      <c r="G73" s="122"/>
      <c r="H73" s="122"/>
      <c r="I73" s="122"/>
    </row>
    <row r="74" spans="1:9" s="105" customFormat="1">
      <c r="A74" s="56" t="s">
        <v>55</v>
      </c>
      <c r="B74" s="129">
        <v>30</v>
      </c>
      <c r="C74" s="68">
        <v>250</v>
      </c>
      <c r="D74" s="130"/>
      <c r="E74" s="99">
        <f t="shared" ref="E74:E93" si="1">ROUND(C74*B74,0)</f>
        <v>7500</v>
      </c>
      <c r="F74" s="131"/>
      <c r="G74" s="122"/>
      <c r="H74" s="122"/>
      <c r="I74" s="122"/>
    </row>
    <row r="75" spans="1:9" s="105" customFormat="1">
      <c r="A75" s="56" t="s">
        <v>31</v>
      </c>
      <c r="B75" s="129">
        <v>15</v>
      </c>
      <c r="C75" s="68">
        <v>250</v>
      </c>
      <c r="D75" s="130"/>
      <c r="E75" s="99">
        <f t="shared" si="1"/>
        <v>3750</v>
      </c>
      <c r="F75" s="131"/>
      <c r="G75" s="122"/>
      <c r="H75" s="122"/>
      <c r="I75" s="122"/>
    </row>
    <row r="76" spans="1:9" s="134" customFormat="1">
      <c r="A76" s="109" t="s">
        <v>85</v>
      </c>
      <c r="B76" s="108">
        <v>25000</v>
      </c>
      <c r="C76" s="107">
        <v>1</v>
      </c>
      <c r="D76" s="132"/>
      <c r="E76" s="106">
        <f>ROUND(C76*B76,0)</f>
        <v>25000</v>
      </c>
      <c r="F76" s="133"/>
    </row>
    <row r="77" spans="1:9" s="105" customFormat="1">
      <c r="A77" s="56" t="s">
        <v>86</v>
      </c>
      <c r="B77" s="129">
        <v>4900</v>
      </c>
      <c r="C77" s="68">
        <v>1</v>
      </c>
      <c r="D77" s="130"/>
      <c r="E77" s="99">
        <f t="shared" si="1"/>
        <v>4900</v>
      </c>
      <c r="F77" s="131"/>
      <c r="G77" s="122"/>
      <c r="H77" s="122"/>
      <c r="I77" s="122"/>
    </row>
    <row r="78" spans="1:9" s="105" customFormat="1">
      <c r="A78" s="56" t="s">
        <v>97</v>
      </c>
      <c r="B78" s="129">
        <v>1200</v>
      </c>
      <c r="C78" s="68">
        <v>52</v>
      </c>
      <c r="D78" s="130"/>
      <c r="E78" s="99">
        <f t="shared" si="1"/>
        <v>62400</v>
      </c>
      <c r="F78" s="131"/>
      <c r="G78" s="122"/>
      <c r="H78" s="122"/>
      <c r="I78" s="122"/>
    </row>
    <row r="79" spans="1:9" s="105" customFormat="1">
      <c r="A79" s="56" t="s">
        <v>51</v>
      </c>
      <c r="B79" s="129">
        <v>850</v>
      </c>
      <c r="C79" s="68">
        <v>36</v>
      </c>
      <c r="D79" s="130"/>
      <c r="E79" s="99">
        <f>ROUND(C79*B79,0)</f>
        <v>30600</v>
      </c>
      <c r="F79" s="131"/>
      <c r="G79" s="122"/>
      <c r="H79" s="122"/>
      <c r="I79" s="122"/>
    </row>
    <row r="80" spans="1:9" s="105" customFormat="1">
      <c r="A80" s="56" t="s">
        <v>52</v>
      </c>
      <c r="B80" s="129">
        <v>250</v>
      </c>
      <c r="C80" s="68">
        <v>36</v>
      </c>
      <c r="D80" s="130"/>
      <c r="E80" s="99">
        <f>ROUND(C80*B80,0)</f>
        <v>9000</v>
      </c>
      <c r="F80" s="131"/>
      <c r="G80" s="122"/>
      <c r="H80" s="122"/>
      <c r="I80" s="122"/>
    </row>
    <row r="81" spans="1:9" s="105" customFormat="1">
      <c r="A81" s="56" t="s">
        <v>54</v>
      </c>
      <c r="B81" s="129">
        <v>10000</v>
      </c>
      <c r="C81" s="68">
        <v>1</v>
      </c>
      <c r="D81" s="130"/>
      <c r="E81" s="99">
        <f t="shared" si="1"/>
        <v>10000</v>
      </c>
      <c r="F81" s="131"/>
      <c r="G81" s="122"/>
      <c r="H81" s="122"/>
      <c r="I81" s="122"/>
    </row>
    <row r="82" spans="1:9" s="105" customFormat="1">
      <c r="A82" s="135" t="s">
        <v>90</v>
      </c>
      <c r="B82" s="108">
        <v>15000</v>
      </c>
      <c r="C82" s="107">
        <v>1</v>
      </c>
      <c r="D82" s="130"/>
      <c r="E82" s="106">
        <f t="shared" si="1"/>
        <v>15000</v>
      </c>
      <c r="F82" s="131"/>
      <c r="G82" s="122"/>
      <c r="H82" s="122"/>
      <c r="I82" s="122"/>
    </row>
    <row r="83" spans="1:9" s="105" customFormat="1">
      <c r="A83" s="56" t="s">
        <v>88</v>
      </c>
      <c r="B83" s="108">
        <v>5000</v>
      </c>
      <c r="C83" s="107">
        <v>1</v>
      </c>
      <c r="D83" s="130"/>
      <c r="E83" s="106">
        <f t="shared" si="1"/>
        <v>5000</v>
      </c>
      <c r="F83" s="131"/>
      <c r="G83" s="122"/>
      <c r="H83" s="122"/>
      <c r="I83" s="122"/>
    </row>
    <row r="84" spans="1:9" s="105" customFormat="1">
      <c r="A84" s="56" t="s">
        <v>74</v>
      </c>
      <c r="B84" s="129">
        <v>12500</v>
      </c>
      <c r="C84" s="68">
        <v>1</v>
      </c>
      <c r="D84" s="130"/>
      <c r="E84" s="99">
        <f t="shared" si="1"/>
        <v>12500</v>
      </c>
      <c r="F84" s="131"/>
      <c r="G84" s="122"/>
      <c r="H84" s="122"/>
      <c r="I84" s="122"/>
    </row>
    <row r="85" spans="1:9" s="105" customFormat="1">
      <c r="A85" s="50" t="s">
        <v>98</v>
      </c>
      <c r="B85" s="108">
        <v>450</v>
      </c>
      <c r="C85" s="107">
        <v>1</v>
      </c>
      <c r="D85" s="104"/>
      <c r="E85" s="106">
        <f t="shared" si="1"/>
        <v>450</v>
      </c>
      <c r="F85" s="136"/>
      <c r="G85" s="121"/>
      <c r="H85" s="122"/>
      <c r="I85" s="122"/>
    </row>
    <row r="86" spans="1:9" s="105" customFormat="1" ht="26">
      <c r="A86" s="155" t="s">
        <v>100</v>
      </c>
      <c r="B86" s="108">
        <v>5000</v>
      </c>
      <c r="C86" s="107">
        <v>1</v>
      </c>
      <c r="D86" s="104"/>
      <c r="E86" s="106">
        <f t="shared" si="1"/>
        <v>5000</v>
      </c>
      <c r="F86" s="136"/>
      <c r="G86" s="121"/>
      <c r="H86" s="122"/>
      <c r="I86" s="122"/>
    </row>
    <row r="87" spans="1:9" s="105" customFormat="1">
      <c r="A87" s="109" t="s">
        <v>68</v>
      </c>
      <c r="B87" s="108">
        <v>1920</v>
      </c>
      <c r="C87" s="107">
        <v>1</v>
      </c>
      <c r="D87" s="104"/>
      <c r="E87" s="106">
        <f t="shared" si="1"/>
        <v>1920</v>
      </c>
      <c r="F87" s="136"/>
      <c r="G87" s="121"/>
      <c r="H87" s="122"/>
      <c r="I87" s="122"/>
    </row>
    <row r="88" spans="1:9">
      <c r="A88" s="50" t="s">
        <v>28</v>
      </c>
      <c r="B88" s="54">
        <v>90324</v>
      </c>
      <c r="C88" s="83">
        <v>1</v>
      </c>
      <c r="D88" s="84"/>
      <c r="E88" s="98">
        <f t="shared" si="1"/>
        <v>90324</v>
      </c>
    </row>
    <row r="89" spans="1:9">
      <c r="A89" s="50" t="s">
        <v>29</v>
      </c>
      <c r="B89" s="54">
        <v>6535</v>
      </c>
      <c r="C89" s="83">
        <v>1</v>
      </c>
      <c r="D89" s="84"/>
      <c r="E89" s="98">
        <f t="shared" si="1"/>
        <v>6535</v>
      </c>
    </row>
    <row r="90" spans="1:9">
      <c r="A90" s="50" t="s">
        <v>30</v>
      </c>
      <c r="B90" s="54">
        <v>18579</v>
      </c>
      <c r="C90" s="83">
        <v>1</v>
      </c>
      <c r="D90" s="84"/>
      <c r="E90" s="98">
        <f t="shared" si="1"/>
        <v>18579</v>
      </c>
    </row>
    <row r="91" spans="1:9">
      <c r="A91" s="50"/>
      <c r="B91" s="54"/>
      <c r="C91" s="83"/>
      <c r="D91" s="84"/>
      <c r="E91" s="85">
        <f t="shared" si="1"/>
        <v>0</v>
      </c>
    </row>
    <row r="92" spans="1:9">
      <c r="A92" s="50"/>
      <c r="B92" s="54"/>
      <c r="C92" s="83"/>
      <c r="D92" s="84"/>
      <c r="E92" s="85">
        <f t="shared" si="1"/>
        <v>0</v>
      </c>
    </row>
    <row r="93" spans="1:9">
      <c r="A93" s="50"/>
      <c r="B93" s="54"/>
      <c r="C93" s="83"/>
      <c r="D93" s="84"/>
      <c r="E93" s="85">
        <f t="shared" si="1"/>
        <v>0</v>
      </c>
    </row>
    <row r="94" spans="1:9">
      <c r="A94" s="78"/>
      <c r="B94" s="79"/>
      <c r="C94" s="72" t="s">
        <v>24</v>
      </c>
      <c r="D94" s="74"/>
      <c r="E94" s="86">
        <f>SUM(E67:E93)</f>
        <v>313458</v>
      </c>
      <c r="F94" s="87">
        <f>+E94</f>
        <v>313458</v>
      </c>
    </row>
    <row r="95" spans="1:9" ht="14.5">
      <c r="A95" s="50" t="s">
        <v>25</v>
      </c>
      <c r="B95" s="88"/>
      <c r="C95" s="88"/>
      <c r="D95" s="88"/>
      <c r="E95" s="88"/>
      <c r="F95" s="89">
        <f>SUM(F4:F94)</f>
        <v>1006082</v>
      </c>
      <c r="I95" s="123"/>
    </row>
    <row r="96" spans="1:9" ht="14.5">
      <c r="A96" s="47" t="s">
        <v>27</v>
      </c>
      <c r="B96" s="90">
        <v>0.1</v>
      </c>
      <c r="C96" s="91"/>
      <c r="D96" s="91"/>
      <c r="E96" s="92"/>
      <c r="F96" s="89">
        <f>ROUND(I96*B96,0)</f>
        <v>90922</v>
      </c>
      <c r="G96" s="128"/>
      <c r="H96" s="124"/>
      <c r="I96" s="125">
        <f>F95-E88-E89</f>
        <v>909223</v>
      </c>
    </row>
    <row r="97" spans="1:9" ht="14.5">
      <c r="A97" s="50" t="s">
        <v>26</v>
      </c>
      <c r="B97" s="88"/>
      <c r="C97" s="88"/>
      <c r="D97" s="88"/>
      <c r="E97" s="88"/>
      <c r="F97" s="89">
        <f>SUM(F95:F96)</f>
        <v>1097004</v>
      </c>
      <c r="I97" s="123"/>
    </row>
  </sheetData>
  <pageMargins left="0.7" right="0.7" top="0.75" bottom="0.75" header="0.3" footer="0.3"/>
  <pageSetup orientation="portrait" horizontalDpi="240" verticalDpi="24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opLeftCell="A71" zoomScale="80" zoomScaleNormal="80" workbookViewId="0">
      <selection activeCell="G88" sqref="G88"/>
    </sheetView>
  </sheetViews>
  <sheetFormatPr defaultColWidth="8.81640625" defaultRowHeight="13"/>
  <cols>
    <col min="1" max="1" width="64.26953125" style="44" customWidth="1"/>
    <col min="2" max="2" width="12.54296875" style="41" bestFit="1" customWidth="1"/>
    <col min="3" max="3" width="17.453125" style="41" bestFit="1" customWidth="1"/>
    <col min="4" max="4" width="17.26953125" style="41" customWidth="1"/>
    <col min="5" max="5" width="13.81640625" style="41" bestFit="1" customWidth="1"/>
    <col min="6" max="6" width="18.26953125" style="49" customWidth="1"/>
    <col min="7" max="7" width="50.54296875" style="114" bestFit="1" customWidth="1"/>
    <col min="8" max="8" width="11.1796875" style="114" bestFit="1" customWidth="1"/>
    <col min="9" max="9" width="22" style="114" customWidth="1"/>
    <col min="10" max="16384" width="8.81640625" style="41"/>
  </cols>
  <sheetData>
    <row r="1" spans="1:10">
      <c r="A1" s="39" t="s">
        <v>32</v>
      </c>
      <c r="B1" s="40"/>
      <c r="F1" s="42"/>
    </row>
    <row r="2" spans="1:10">
      <c r="A2" s="39"/>
      <c r="B2" s="43"/>
      <c r="C2" s="43"/>
      <c r="D2" s="43"/>
      <c r="E2" s="43"/>
      <c r="F2" s="42"/>
    </row>
    <row r="3" spans="1:10">
      <c r="A3" s="44" t="s">
        <v>94</v>
      </c>
      <c r="B3" s="45"/>
      <c r="C3" s="45"/>
      <c r="D3" s="45"/>
      <c r="E3" s="45"/>
      <c r="F3" s="42"/>
      <c r="G3" s="111"/>
      <c r="H3" s="112"/>
      <c r="I3" s="112"/>
      <c r="J3" s="46"/>
    </row>
    <row r="4" spans="1:10" ht="14.5">
      <c r="A4" s="97" t="s">
        <v>10</v>
      </c>
      <c r="B4" s="48" t="s">
        <v>11</v>
      </c>
      <c r="C4" s="48" t="s">
        <v>12</v>
      </c>
      <c r="D4" s="48" t="s">
        <v>13</v>
      </c>
      <c r="E4" s="48" t="s">
        <v>14</v>
      </c>
      <c r="F4" s="49" t="s">
        <v>15</v>
      </c>
      <c r="G4" s="111"/>
      <c r="H4" s="111"/>
      <c r="I4" s="115"/>
      <c r="J4" s="46"/>
    </row>
    <row r="5" spans="1:10">
      <c r="A5" s="103" t="s">
        <v>56</v>
      </c>
      <c r="B5" s="57">
        <f>ROUND(Year2!B5*1.03,0)</f>
        <v>45507</v>
      </c>
      <c r="C5" s="52">
        <v>1</v>
      </c>
      <c r="D5" s="53">
        <v>12</v>
      </c>
      <c r="E5" s="54">
        <f t="shared" ref="E5:E51" si="0">ROUND(B5*C5/12*D5,0)</f>
        <v>45507</v>
      </c>
      <c r="G5" s="126"/>
      <c r="H5" s="113"/>
      <c r="I5" s="116"/>
      <c r="J5" s="55"/>
    </row>
    <row r="6" spans="1:10">
      <c r="A6" s="103" t="s">
        <v>57</v>
      </c>
      <c r="B6" s="57">
        <f>ROUND(Year2!B6*1.03,0)</f>
        <v>45507</v>
      </c>
      <c r="C6" s="52">
        <v>1</v>
      </c>
      <c r="D6" s="53">
        <v>12</v>
      </c>
      <c r="E6" s="54">
        <f t="shared" si="0"/>
        <v>45507</v>
      </c>
      <c r="G6" s="126"/>
      <c r="H6" s="113"/>
      <c r="I6" s="116"/>
      <c r="J6" s="55"/>
    </row>
    <row r="7" spans="1:10">
      <c r="A7" s="103" t="s">
        <v>58</v>
      </c>
      <c r="B7" s="57">
        <f>ROUND(Year2!B7*1.03,0)</f>
        <v>45507</v>
      </c>
      <c r="C7" s="52">
        <v>1</v>
      </c>
      <c r="D7" s="53">
        <v>12</v>
      </c>
      <c r="E7" s="54">
        <f t="shared" si="0"/>
        <v>45507</v>
      </c>
      <c r="G7" s="126"/>
      <c r="H7" s="113"/>
      <c r="I7" s="116"/>
      <c r="J7" s="55"/>
    </row>
    <row r="8" spans="1:10">
      <c r="A8" s="103" t="s">
        <v>59</v>
      </c>
      <c r="B8" s="57">
        <f>ROUND(Year2!B8*1.03,0)</f>
        <v>45507</v>
      </c>
      <c r="C8" s="52">
        <v>1</v>
      </c>
      <c r="D8" s="53">
        <v>12</v>
      </c>
      <c r="E8" s="54">
        <f t="shared" si="0"/>
        <v>45507</v>
      </c>
      <c r="G8" s="126"/>
      <c r="H8" s="113"/>
      <c r="I8" s="116"/>
      <c r="J8" s="55"/>
    </row>
    <row r="9" spans="1:10">
      <c r="A9" s="103" t="s">
        <v>78</v>
      </c>
      <c r="B9" s="57">
        <f>ROUND(Year2!B9*1.03,0)</f>
        <v>40845</v>
      </c>
      <c r="C9" s="52">
        <v>1</v>
      </c>
      <c r="D9" s="53">
        <v>12</v>
      </c>
      <c r="E9" s="54">
        <f t="shared" si="0"/>
        <v>40845</v>
      </c>
      <c r="G9" s="127"/>
      <c r="H9" s="113"/>
      <c r="I9" s="116"/>
      <c r="J9" s="55"/>
    </row>
    <row r="10" spans="1:10">
      <c r="A10" s="103" t="s">
        <v>78</v>
      </c>
      <c r="B10" s="57">
        <f>ROUND(Year2!B10*1.03,0)</f>
        <v>40845</v>
      </c>
      <c r="C10" s="52">
        <v>1</v>
      </c>
      <c r="D10" s="53">
        <v>12</v>
      </c>
      <c r="E10" s="54">
        <f t="shared" si="0"/>
        <v>40845</v>
      </c>
      <c r="G10" s="127"/>
      <c r="H10" s="113"/>
      <c r="I10" s="116"/>
      <c r="J10" s="55"/>
    </row>
    <row r="11" spans="1:10">
      <c r="A11" s="157" t="s">
        <v>101</v>
      </c>
      <c r="B11" s="57">
        <f>ROUND(Year2!B11*1.03,0)</f>
        <v>58350</v>
      </c>
      <c r="C11" s="52">
        <v>1</v>
      </c>
      <c r="D11" s="53">
        <v>6</v>
      </c>
      <c r="E11" s="54">
        <f t="shared" si="0"/>
        <v>29175</v>
      </c>
      <c r="G11" s="126"/>
      <c r="H11" s="113"/>
      <c r="I11" s="116"/>
      <c r="J11" s="55"/>
    </row>
    <row r="12" spans="1:10">
      <c r="A12" s="157" t="s">
        <v>101</v>
      </c>
      <c r="B12" s="57">
        <f>ROUND(Year2!B12*1.03,0)</f>
        <v>60101</v>
      </c>
      <c r="C12" s="52">
        <v>1</v>
      </c>
      <c r="D12" s="53">
        <v>6</v>
      </c>
      <c r="E12" s="54">
        <f t="shared" si="0"/>
        <v>30051</v>
      </c>
      <c r="G12" s="126"/>
      <c r="H12" s="113"/>
      <c r="I12" s="116"/>
      <c r="J12" s="55"/>
    </row>
    <row r="13" spans="1:10">
      <c r="A13" s="93" t="s">
        <v>41</v>
      </c>
      <c r="B13" s="57">
        <f>ROUND(Year2!B13*1.03,0)</f>
        <v>47332</v>
      </c>
      <c r="C13" s="95">
        <v>0.5</v>
      </c>
      <c r="D13" s="96">
        <v>6</v>
      </c>
      <c r="E13" s="54">
        <f t="shared" si="0"/>
        <v>11833</v>
      </c>
      <c r="G13" s="117"/>
      <c r="H13" s="113"/>
      <c r="I13" s="116"/>
      <c r="J13" s="46"/>
    </row>
    <row r="14" spans="1:10">
      <c r="A14" s="93" t="s">
        <v>41</v>
      </c>
      <c r="B14" s="57">
        <f>ROUND(Year2!B14*1.03,0)</f>
        <v>48752</v>
      </c>
      <c r="C14" s="95">
        <v>0.5</v>
      </c>
      <c r="D14" s="96">
        <v>6</v>
      </c>
      <c r="E14" s="54">
        <f t="shared" si="0"/>
        <v>12188</v>
      </c>
      <c r="G14" s="117"/>
      <c r="H14" s="113"/>
      <c r="I14" s="116"/>
      <c r="J14" s="46"/>
    </row>
    <row r="15" spans="1:10">
      <c r="A15" s="93" t="s">
        <v>39</v>
      </c>
      <c r="B15" s="57">
        <f>ROUND(Year2!B15*1.03,0)</f>
        <v>42814</v>
      </c>
      <c r="C15" s="95">
        <v>0.5</v>
      </c>
      <c r="D15" s="96">
        <v>6</v>
      </c>
      <c r="E15" s="54">
        <f t="shared" si="0"/>
        <v>10704</v>
      </c>
      <c r="G15" s="117"/>
      <c r="H15" s="113"/>
      <c r="I15" s="116"/>
      <c r="J15" s="46"/>
    </row>
    <row r="16" spans="1:10">
      <c r="A16" s="93" t="s">
        <v>39</v>
      </c>
      <c r="B16" s="57">
        <f>ROUND(Year2!B16*1.03,0)</f>
        <v>44098</v>
      </c>
      <c r="C16" s="95">
        <v>0.5</v>
      </c>
      <c r="D16" s="96">
        <v>6</v>
      </c>
      <c r="E16" s="54">
        <f t="shared" si="0"/>
        <v>11025</v>
      </c>
      <c r="G16" s="117"/>
      <c r="H16" s="113"/>
      <c r="I16" s="116"/>
      <c r="J16" s="46"/>
    </row>
    <row r="17" spans="1:10">
      <c r="A17" s="93" t="s">
        <v>70</v>
      </c>
      <c r="B17" s="57">
        <f>ROUND(Year2!B17*1.03,0)</f>
        <v>34755</v>
      </c>
      <c r="C17" s="95">
        <v>0.5</v>
      </c>
      <c r="D17" s="96">
        <v>6</v>
      </c>
      <c r="E17" s="54">
        <f t="shared" si="0"/>
        <v>8689</v>
      </c>
      <c r="G17" s="113"/>
      <c r="H17" s="113"/>
      <c r="I17" s="116"/>
      <c r="J17" s="46"/>
    </row>
    <row r="18" spans="1:10">
      <c r="A18" s="93" t="s">
        <v>70</v>
      </c>
      <c r="B18" s="57">
        <f>ROUND(Year2!B18*1.03,0)</f>
        <v>35798</v>
      </c>
      <c r="C18" s="95">
        <v>0.5</v>
      </c>
      <c r="D18" s="96">
        <v>6</v>
      </c>
      <c r="E18" s="54">
        <f t="shared" si="0"/>
        <v>8950</v>
      </c>
      <c r="G18" s="113"/>
      <c r="H18" s="113"/>
      <c r="I18" s="116"/>
      <c r="J18" s="46"/>
    </row>
    <row r="19" spans="1:10" s="102" customFormat="1">
      <c r="A19" s="103" t="s">
        <v>60</v>
      </c>
      <c r="B19" s="57">
        <f>ROUND(Year2!B19*1.03,0)</f>
        <v>79568</v>
      </c>
      <c r="C19" s="110">
        <v>0.5</v>
      </c>
      <c r="D19" s="96">
        <v>6</v>
      </c>
      <c r="E19" s="54">
        <f t="shared" si="0"/>
        <v>19892</v>
      </c>
      <c r="F19" s="100"/>
      <c r="G19" s="126"/>
      <c r="H19" s="117"/>
      <c r="I19" s="118"/>
      <c r="J19" s="101"/>
    </row>
    <row r="20" spans="1:10" s="102" customFormat="1">
      <c r="A20" s="103" t="s">
        <v>63</v>
      </c>
      <c r="B20" s="57">
        <f>ROUND(Year2!B20*1.03,0)</f>
        <v>81955</v>
      </c>
      <c r="C20" s="110">
        <v>0.5</v>
      </c>
      <c r="D20" s="96">
        <v>6</v>
      </c>
      <c r="E20" s="54">
        <f t="shared" si="0"/>
        <v>20489</v>
      </c>
      <c r="F20" s="100"/>
      <c r="G20" s="117"/>
      <c r="H20" s="117"/>
      <c r="I20" s="118"/>
      <c r="J20" s="101"/>
    </row>
    <row r="21" spans="1:10" s="102" customFormat="1">
      <c r="A21" s="103" t="s">
        <v>61</v>
      </c>
      <c r="B21" s="57">
        <f>ROUND(Year2!B21*1.03,0)</f>
        <v>55167</v>
      </c>
      <c r="C21" s="110">
        <v>0.5</v>
      </c>
      <c r="D21" s="96">
        <v>6</v>
      </c>
      <c r="E21" s="54">
        <f t="shared" si="0"/>
        <v>13792</v>
      </c>
      <c r="F21" s="100"/>
      <c r="G21" s="126"/>
      <c r="H21" s="117"/>
      <c r="I21" s="118"/>
      <c r="J21" s="101"/>
    </row>
    <row r="22" spans="1:10" s="102" customFormat="1">
      <c r="A22" s="103" t="s">
        <v>62</v>
      </c>
      <c r="B22" s="57">
        <f>ROUND(Year2!B22*1.03,0)</f>
        <v>56822</v>
      </c>
      <c r="C22" s="110">
        <v>0.5</v>
      </c>
      <c r="D22" s="96">
        <v>6</v>
      </c>
      <c r="E22" s="54">
        <f t="shared" si="0"/>
        <v>14206</v>
      </c>
      <c r="F22" s="100"/>
      <c r="G22" s="117"/>
      <c r="H22" s="117"/>
      <c r="I22" s="118"/>
      <c r="J22" s="101"/>
    </row>
    <row r="23" spans="1:10">
      <c r="A23" s="93" t="s">
        <v>40</v>
      </c>
      <c r="B23" s="57">
        <f>ROUND(Year2!B23*1.03,0)</f>
        <v>62149</v>
      </c>
      <c r="C23" s="95">
        <v>0.15</v>
      </c>
      <c r="D23" s="96">
        <v>6</v>
      </c>
      <c r="E23" s="54">
        <f t="shared" si="0"/>
        <v>4661</v>
      </c>
      <c r="G23" s="113"/>
      <c r="H23" s="113"/>
      <c r="I23" s="116"/>
      <c r="J23" s="46"/>
    </row>
    <row r="24" spans="1:10">
      <c r="A24" s="93" t="s">
        <v>40</v>
      </c>
      <c r="B24" s="57">
        <f>ROUND(Year2!B24*1.03,0)</f>
        <v>64015</v>
      </c>
      <c r="C24" s="95">
        <v>0.15</v>
      </c>
      <c r="D24" s="96">
        <v>6</v>
      </c>
      <c r="E24" s="54">
        <f t="shared" si="0"/>
        <v>4801</v>
      </c>
      <c r="G24" s="113"/>
      <c r="H24" s="113"/>
      <c r="I24" s="116"/>
      <c r="J24" s="46"/>
    </row>
    <row r="25" spans="1:10">
      <c r="A25" s="93" t="s">
        <v>71</v>
      </c>
      <c r="B25" s="57">
        <f>ROUND(Year2!B25*1.03,0)</f>
        <v>87553</v>
      </c>
      <c r="C25" s="95">
        <v>0.1</v>
      </c>
      <c r="D25" s="96">
        <v>6</v>
      </c>
      <c r="E25" s="54">
        <f t="shared" si="0"/>
        <v>4378</v>
      </c>
      <c r="G25" s="113"/>
      <c r="H25" s="113"/>
      <c r="I25" s="116"/>
      <c r="J25" s="46"/>
    </row>
    <row r="26" spans="1:10">
      <c r="A26" s="93" t="s">
        <v>71</v>
      </c>
      <c r="B26" s="57">
        <f>ROUND(Year2!B26*1.03,0)</f>
        <v>90180</v>
      </c>
      <c r="C26" s="95">
        <v>0.1</v>
      </c>
      <c r="D26" s="96">
        <v>6</v>
      </c>
      <c r="E26" s="54">
        <f t="shared" si="0"/>
        <v>4509</v>
      </c>
      <c r="G26" s="113"/>
      <c r="H26" s="113"/>
      <c r="I26" s="116"/>
      <c r="J26" s="46"/>
    </row>
    <row r="27" spans="1:10">
      <c r="A27" s="56" t="s">
        <v>38</v>
      </c>
      <c r="B27" s="57">
        <f>ROUND(Year2!B27*1.03,0)</f>
        <v>119534</v>
      </c>
      <c r="C27" s="110">
        <v>0.1</v>
      </c>
      <c r="D27" s="96">
        <v>6</v>
      </c>
      <c r="E27" s="54">
        <f t="shared" si="0"/>
        <v>5977</v>
      </c>
      <c r="F27" s="58"/>
      <c r="G27" s="119"/>
      <c r="H27" s="113"/>
      <c r="I27" s="116"/>
      <c r="J27" s="46"/>
    </row>
    <row r="28" spans="1:10">
      <c r="A28" s="56" t="s">
        <v>38</v>
      </c>
      <c r="B28" s="57">
        <f>ROUND(Year2!B28*1.03,0)</f>
        <v>123120</v>
      </c>
      <c r="C28" s="110">
        <v>0.1</v>
      </c>
      <c r="D28" s="96">
        <v>6</v>
      </c>
      <c r="E28" s="54">
        <f t="shared" si="0"/>
        <v>6156</v>
      </c>
      <c r="F28" s="58"/>
      <c r="G28" s="120"/>
      <c r="H28" s="113"/>
      <c r="I28" s="116"/>
      <c r="J28" s="46"/>
    </row>
    <row r="29" spans="1:10">
      <c r="A29" s="50" t="s">
        <v>42</v>
      </c>
      <c r="B29" s="57">
        <f>ROUND(Year2!B29*1.03,0)</f>
        <v>120603</v>
      </c>
      <c r="C29" s="110">
        <v>0.05</v>
      </c>
      <c r="D29" s="96">
        <v>6</v>
      </c>
      <c r="E29" s="54">
        <f t="shared" si="0"/>
        <v>3015</v>
      </c>
      <c r="G29" s="113"/>
      <c r="H29" s="113"/>
      <c r="I29" s="116"/>
      <c r="J29" s="55"/>
    </row>
    <row r="30" spans="1:10">
      <c r="A30" s="50" t="s">
        <v>42</v>
      </c>
      <c r="B30" s="57">
        <f>ROUND(Year2!B30*1.03,0)</f>
        <v>124221</v>
      </c>
      <c r="C30" s="110">
        <v>0.05</v>
      </c>
      <c r="D30" s="96">
        <v>6</v>
      </c>
      <c r="E30" s="54">
        <f t="shared" si="0"/>
        <v>3106</v>
      </c>
      <c r="G30" s="120"/>
      <c r="H30" s="113"/>
      <c r="I30" s="116"/>
      <c r="J30" s="55"/>
    </row>
    <row r="31" spans="1:10">
      <c r="A31" s="50" t="s">
        <v>43</v>
      </c>
      <c r="B31" s="57">
        <f>ROUND(Year2!B31*1.03,0)</f>
        <v>55697</v>
      </c>
      <c r="C31" s="110">
        <v>0.1</v>
      </c>
      <c r="D31" s="96">
        <v>6</v>
      </c>
      <c r="E31" s="54">
        <f t="shared" si="0"/>
        <v>2785</v>
      </c>
      <c r="G31" s="113"/>
      <c r="H31" s="113"/>
      <c r="I31" s="116"/>
      <c r="J31" s="55"/>
    </row>
    <row r="32" spans="1:10">
      <c r="A32" s="50" t="s">
        <v>43</v>
      </c>
      <c r="B32" s="57">
        <f>ROUND(Year2!B32*1.03,0)</f>
        <v>57368</v>
      </c>
      <c r="C32" s="110">
        <v>0.1</v>
      </c>
      <c r="D32" s="96">
        <v>6</v>
      </c>
      <c r="E32" s="54">
        <f t="shared" si="0"/>
        <v>2868</v>
      </c>
      <c r="G32" s="113"/>
      <c r="H32" s="113"/>
      <c r="I32" s="116"/>
      <c r="J32" s="55"/>
    </row>
    <row r="33" spans="1:10">
      <c r="A33" s="56" t="s">
        <v>16</v>
      </c>
      <c r="B33" s="57">
        <f>ROUND(Year2!B33*1.03,0)</f>
        <v>78677</v>
      </c>
      <c r="C33" s="110">
        <v>0.05</v>
      </c>
      <c r="D33" s="96">
        <v>6</v>
      </c>
      <c r="E33" s="54">
        <f t="shared" si="0"/>
        <v>1967</v>
      </c>
      <c r="G33" s="113"/>
      <c r="H33" s="113"/>
      <c r="I33" s="116"/>
      <c r="J33" s="46"/>
    </row>
    <row r="34" spans="1:10">
      <c r="A34" s="56" t="s">
        <v>16</v>
      </c>
      <c r="B34" s="57">
        <f>ROUND(Year2!B34*1.03,0)</f>
        <v>81036</v>
      </c>
      <c r="C34" s="110">
        <v>0.05</v>
      </c>
      <c r="D34" s="96">
        <v>6</v>
      </c>
      <c r="E34" s="54">
        <f t="shared" si="0"/>
        <v>2026</v>
      </c>
      <c r="G34" s="113"/>
      <c r="H34" s="113"/>
      <c r="I34" s="116"/>
      <c r="J34" s="46"/>
    </row>
    <row r="35" spans="1:10">
      <c r="A35" s="50" t="s">
        <v>44</v>
      </c>
      <c r="B35" s="57">
        <f>ROUND(Year2!B35*1.03,0)</f>
        <v>312251</v>
      </c>
      <c r="C35" s="110">
        <v>0.02</v>
      </c>
      <c r="D35" s="96">
        <v>6</v>
      </c>
      <c r="E35" s="54">
        <f t="shared" si="0"/>
        <v>3123</v>
      </c>
      <c r="G35" s="113"/>
      <c r="H35" s="113"/>
      <c r="I35" s="116"/>
      <c r="J35" s="46"/>
    </row>
    <row r="36" spans="1:10">
      <c r="A36" s="50" t="s">
        <v>44</v>
      </c>
      <c r="B36" s="57">
        <f>ROUND(Year2!B36*1.03,0)</f>
        <v>321618</v>
      </c>
      <c r="C36" s="110">
        <v>0.02</v>
      </c>
      <c r="D36" s="96">
        <v>6</v>
      </c>
      <c r="E36" s="54">
        <f t="shared" si="0"/>
        <v>3216</v>
      </c>
      <c r="G36" s="117"/>
      <c r="H36" s="113"/>
      <c r="I36" s="116"/>
      <c r="J36" s="46"/>
    </row>
    <row r="37" spans="1:10">
      <c r="A37" s="50" t="s">
        <v>45</v>
      </c>
      <c r="B37" s="57">
        <f>ROUND(Year2!B37*1.03,0)</f>
        <v>326789</v>
      </c>
      <c r="C37" s="110">
        <v>0.02</v>
      </c>
      <c r="D37" s="96">
        <v>6</v>
      </c>
      <c r="E37" s="54">
        <f t="shared" si="0"/>
        <v>3268</v>
      </c>
      <c r="G37" s="113"/>
      <c r="H37" s="113"/>
      <c r="I37" s="116"/>
      <c r="J37" s="46"/>
    </row>
    <row r="38" spans="1:10">
      <c r="A38" s="50" t="s">
        <v>45</v>
      </c>
      <c r="B38" s="57">
        <f>ROUND(Year2!B38*1.03,0)</f>
        <v>336593</v>
      </c>
      <c r="C38" s="110">
        <v>0.02</v>
      </c>
      <c r="D38" s="96">
        <v>6</v>
      </c>
      <c r="E38" s="54">
        <f t="shared" si="0"/>
        <v>3366</v>
      </c>
      <c r="G38" s="117"/>
      <c r="H38" s="113"/>
      <c r="I38" s="116"/>
      <c r="J38" s="46"/>
    </row>
    <row r="39" spans="1:10">
      <c r="A39" s="93" t="s">
        <v>46</v>
      </c>
      <c r="B39" s="57">
        <f>ROUND(Year2!B39*1.03,0)</f>
        <v>192503</v>
      </c>
      <c r="C39" s="110">
        <v>0.02</v>
      </c>
      <c r="D39" s="96">
        <v>6</v>
      </c>
      <c r="E39" s="54">
        <f t="shared" si="0"/>
        <v>1925</v>
      </c>
      <c r="G39" s="113"/>
      <c r="H39" s="113"/>
      <c r="I39" s="116"/>
      <c r="J39" s="46"/>
    </row>
    <row r="40" spans="1:10">
      <c r="A40" s="93" t="s">
        <v>46</v>
      </c>
      <c r="B40" s="57">
        <f>ROUND(Year2!B40*1.03,0)</f>
        <v>198277</v>
      </c>
      <c r="C40" s="110">
        <v>0.02</v>
      </c>
      <c r="D40" s="96">
        <v>6</v>
      </c>
      <c r="E40" s="54">
        <f t="shared" si="0"/>
        <v>1983</v>
      </c>
      <c r="G40" s="117"/>
      <c r="H40" s="113"/>
      <c r="I40" s="116"/>
      <c r="J40" s="46"/>
    </row>
    <row r="41" spans="1:10">
      <c r="A41" s="93" t="s">
        <v>72</v>
      </c>
      <c r="B41" s="57">
        <f>ROUND(Year2!B41*1.03,0)</f>
        <v>184076</v>
      </c>
      <c r="C41" s="110">
        <v>0.1</v>
      </c>
      <c r="D41" s="96">
        <v>6</v>
      </c>
      <c r="E41" s="54">
        <f t="shared" si="0"/>
        <v>9204</v>
      </c>
      <c r="G41" s="113"/>
      <c r="H41" s="113"/>
      <c r="I41" s="116"/>
      <c r="J41" s="46"/>
    </row>
    <row r="42" spans="1:10">
      <c r="A42" s="93" t="s">
        <v>72</v>
      </c>
      <c r="B42" s="57">
        <f>ROUND(Year2!B42*1.03,0)</f>
        <v>189598</v>
      </c>
      <c r="C42" s="110">
        <v>0.1</v>
      </c>
      <c r="D42" s="96">
        <v>6</v>
      </c>
      <c r="E42" s="54">
        <f t="shared" si="0"/>
        <v>9480</v>
      </c>
      <c r="G42" s="117"/>
      <c r="H42" s="113"/>
      <c r="I42" s="116"/>
      <c r="J42" s="46"/>
    </row>
    <row r="43" spans="1:10">
      <c r="A43" s="93" t="s">
        <v>47</v>
      </c>
      <c r="B43" s="57">
        <f>ROUND(Year2!B43*1.03,0)</f>
        <v>120603</v>
      </c>
      <c r="C43" s="110">
        <v>0.1</v>
      </c>
      <c r="D43" s="96">
        <v>6</v>
      </c>
      <c r="E43" s="54">
        <f t="shared" si="0"/>
        <v>6030</v>
      </c>
      <c r="G43" s="113"/>
      <c r="H43" s="113"/>
      <c r="I43" s="116"/>
      <c r="J43" s="46"/>
    </row>
    <row r="44" spans="1:10">
      <c r="A44" s="93" t="s">
        <v>47</v>
      </c>
      <c r="B44" s="57">
        <f>ROUND(Year2!B44*1.03,0)</f>
        <v>124221</v>
      </c>
      <c r="C44" s="110">
        <v>0.1</v>
      </c>
      <c r="D44" s="96">
        <v>6</v>
      </c>
      <c r="E44" s="54">
        <f t="shared" si="0"/>
        <v>6211</v>
      </c>
      <c r="G44" s="117"/>
      <c r="H44" s="113"/>
      <c r="I44" s="116"/>
      <c r="J44" s="46"/>
    </row>
    <row r="45" spans="1:10">
      <c r="A45" s="93" t="s">
        <v>48</v>
      </c>
      <c r="B45" s="57">
        <f>ROUND(Year2!B45*1.03,0)</f>
        <v>115108</v>
      </c>
      <c r="C45" s="95">
        <v>0.05</v>
      </c>
      <c r="D45" s="96">
        <v>6</v>
      </c>
      <c r="E45" s="54">
        <f t="shared" si="0"/>
        <v>2878</v>
      </c>
      <c r="G45" s="113"/>
      <c r="H45" s="113"/>
      <c r="I45" s="116"/>
      <c r="J45" s="46"/>
    </row>
    <row r="46" spans="1:10">
      <c r="A46" s="93" t="s">
        <v>48</v>
      </c>
      <c r="B46" s="57">
        <f>ROUND(Year2!B46*1.03,0)</f>
        <v>118561</v>
      </c>
      <c r="C46" s="95">
        <v>0.05</v>
      </c>
      <c r="D46" s="96">
        <v>6</v>
      </c>
      <c r="E46" s="54">
        <f t="shared" si="0"/>
        <v>2964</v>
      </c>
      <c r="G46" s="117"/>
      <c r="H46" s="113"/>
      <c r="I46" s="116"/>
      <c r="J46" s="46"/>
    </row>
    <row r="47" spans="1:10">
      <c r="A47" s="93" t="s">
        <v>49</v>
      </c>
      <c r="B47" s="57">
        <f>ROUND(Year2!B47*1.03,0)</f>
        <v>74820</v>
      </c>
      <c r="C47" s="95">
        <v>0.05</v>
      </c>
      <c r="D47" s="96">
        <v>6</v>
      </c>
      <c r="E47" s="54">
        <f t="shared" si="0"/>
        <v>1871</v>
      </c>
      <c r="G47" s="113"/>
      <c r="H47" s="113"/>
      <c r="I47" s="116"/>
      <c r="J47" s="46"/>
    </row>
    <row r="48" spans="1:10">
      <c r="A48" s="93" t="s">
        <v>49</v>
      </c>
      <c r="B48" s="57">
        <f>ROUND(Year2!B48*1.03,0)</f>
        <v>77065</v>
      </c>
      <c r="C48" s="95">
        <v>0.05</v>
      </c>
      <c r="D48" s="96">
        <v>6</v>
      </c>
      <c r="E48" s="54">
        <f t="shared" si="0"/>
        <v>1927</v>
      </c>
      <c r="G48" s="113"/>
      <c r="H48" s="113"/>
      <c r="I48" s="116"/>
      <c r="J48" s="46"/>
    </row>
    <row r="49" spans="1:10">
      <c r="A49" s="93" t="s">
        <v>50</v>
      </c>
      <c r="B49" s="57">
        <f>ROUND(Year2!B49*1.03,0)</f>
        <v>81955</v>
      </c>
      <c r="C49" s="95">
        <v>0.04</v>
      </c>
      <c r="D49" s="96">
        <v>6</v>
      </c>
      <c r="E49" s="54">
        <f t="shared" si="0"/>
        <v>1639</v>
      </c>
      <c r="G49" s="113"/>
      <c r="H49" s="113"/>
      <c r="I49" s="116"/>
      <c r="J49" s="46"/>
    </row>
    <row r="50" spans="1:10">
      <c r="A50" s="93" t="s">
        <v>50</v>
      </c>
      <c r="B50" s="57">
        <f>ROUND(Year2!B50*1.03,0)</f>
        <v>84414</v>
      </c>
      <c r="C50" s="95">
        <v>0.04</v>
      </c>
      <c r="D50" s="96">
        <v>6</v>
      </c>
      <c r="E50" s="54">
        <f t="shared" si="0"/>
        <v>1688</v>
      </c>
      <c r="G50" s="117"/>
      <c r="H50" s="113"/>
      <c r="I50" s="116"/>
      <c r="J50" s="46"/>
    </row>
    <row r="51" spans="1:10">
      <c r="A51" s="93"/>
      <c r="B51" s="94"/>
      <c r="C51" s="95"/>
      <c r="D51" s="96"/>
      <c r="E51" s="54">
        <f t="shared" si="0"/>
        <v>0</v>
      </c>
      <c r="G51" s="113"/>
      <c r="H51" s="113"/>
      <c r="I51" s="116"/>
      <c r="J51" s="46"/>
    </row>
    <row r="52" spans="1:10">
      <c r="A52" s="60"/>
      <c r="B52" s="59"/>
      <c r="C52" s="61"/>
      <c r="D52" s="62"/>
      <c r="E52" s="59"/>
      <c r="G52" s="113"/>
      <c r="H52" s="113"/>
      <c r="I52" s="116"/>
      <c r="J52" s="46"/>
    </row>
    <row r="53" spans="1:10">
      <c r="A53" s="60"/>
      <c r="B53" s="63"/>
      <c r="C53" s="64" t="s">
        <v>17</v>
      </c>
      <c r="D53" s="65"/>
      <c r="E53" s="66">
        <f>SUM(E5:E52)</f>
        <v>561734</v>
      </c>
      <c r="F53" s="67">
        <f>E53</f>
        <v>561734</v>
      </c>
      <c r="G53" s="116"/>
      <c r="H53" s="113"/>
      <c r="I53" s="116"/>
      <c r="J53" s="46"/>
    </row>
    <row r="54" spans="1:10">
      <c r="A54" s="56"/>
      <c r="B54" s="68"/>
      <c r="C54" s="69"/>
      <c r="D54" s="70"/>
      <c r="E54" s="69"/>
      <c r="F54" s="71"/>
      <c r="G54" s="116"/>
      <c r="H54" s="113"/>
      <c r="I54" s="116"/>
      <c r="J54" s="46"/>
    </row>
    <row r="55" spans="1:10">
      <c r="A55" s="47" t="s">
        <v>18</v>
      </c>
      <c r="B55" s="68"/>
      <c r="C55" s="69" t="s">
        <v>19</v>
      </c>
      <c r="D55" s="70"/>
      <c r="E55" s="66">
        <f>ROUND(E53*0.27,0)</f>
        <v>151668</v>
      </c>
      <c r="F55" s="71">
        <f>E55</f>
        <v>151668</v>
      </c>
      <c r="G55" s="116"/>
      <c r="H55" s="113"/>
      <c r="I55" s="116"/>
      <c r="J55" s="46"/>
    </row>
    <row r="56" spans="1:10">
      <c r="A56" s="56"/>
      <c r="B56" s="68"/>
      <c r="C56" s="72"/>
      <c r="D56" s="72"/>
      <c r="E56" s="72"/>
      <c r="F56" s="71"/>
      <c r="G56" s="116"/>
      <c r="H56" s="113"/>
      <c r="I56" s="116"/>
      <c r="J56" s="46"/>
    </row>
    <row r="57" spans="1:10">
      <c r="A57" s="73" t="s">
        <v>20</v>
      </c>
      <c r="B57" s="56"/>
      <c r="C57" s="72"/>
      <c r="D57" s="72"/>
      <c r="E57" s="72"/>
      <c r="F57" s="71"/>
      <c r="G57" s="116"/>
      <c r="H57" s="113"/>
      <c r="I57" s="116"/>
    </row>
    <row r="58" spans="1:10">
      <c r="A58" s="50" t="s">
        <v>21</v>
      </c>
      <c r="B58" s="56"/>
      <c r="C58" s="72"/>
      <c r="D58" s="72"/>
      <c r="E58" s="72"/>
      <c r="F58" s="71"/>
      <c r="G58" s="116"/>
      <c r="H58" s="113"/>
      <c r="I58" s="116"/>
    </row>
    <row r="59" spans="1:10">
      <c r="A59" s="50" t="s">
        <v>22</v>
      </c>
      <c r="B59" s="56"/>
      <c r="C59" s="72"/>
      <c r="D59" s="72"/>
      <c r="E59" s="72"/>
      <c r="F59" s="71"/>
      <c r="G59" s="116"/>
      <c r="H59" s="113"/>
      <c r="I59" s="116"/>
    </row>
    <row r="60" spans="1:10">
      <c r="A60" s="50"/>
      <c r="B60" s="56"/>
      <c r="C60" s="72"/>
      <c r="D60" s="72"/>
      <c r="E60" s="72"/>
      <c r="F60" s="71"/>
      <c r="G60" s="116"/>
      <c r="H60" s="113"/>
      <c r="I60" s="116"/>
    </row>
    <row r="61" spans="1:10">
      <c r="A61" s="75"/>
      <c r="B61" s="75"/>
      <c r="C61" s="74"/>
      <c r="D61" s="74"/>
      <c r="E61" s="74"/>
      <c r="F61" s="71"/>
      <c r="G61" s="116"/>
      <c r="H61" s="113"/>
      <c r="I61" s="116"/>
    </row>
    <row r="62" spans="1:10">
      <c r="A62" s="75"/>
      <c r="B62" s="75"/>
      <c r="C62" s="74"/>
      <c r="D62" s="74"/>
      <c r="E62" s="74"/>
      <c r="F62" s="71"/>
      <c r="G62" s="116"/>
      <c r="H62" s="113"/>
      <c r="I62" s="116"/>
    </row>
    <row r="63" spans="1:10" ht="16.5" customHeight="1">
      <c r="A63" s="75"/>
      <c r="B63" s="75"/>
      <c r="C63" s="76" t="s">
        <v>23</v>
      </c>
      <c r="D63" s="76"/>
      <c r="E63" s="77">
        <f>SUM(E58:E62)</f>
        <v>0</v>
      </c>
      <c r="F63" s="71">
        <f>E63</f>
        <v>0</v>
      </c>
      <c r="G63" s="116"/>
      <c r="H63" s="113"/>
      <c r="I63" s="116"/>
    </row>
    <row r="64" spans="1:10">
      <c r="A64" s="78"/>
      <c r="B64" s="79"/>
      <c r="C64" s="74"/>
      <c r="D64" s="74"/>
      <c r="E64" s="74"/>
      <c r="F64" s="71"/>
      <c r="G64" s="116"/>
      <c r="H64" s="113"/>
      <c r="I64" s="116"/>
    </row>
    <row r="65" spans="1:9">
      <c r="A65" s="80"/>
      <c r="B65" s="81"/>
      <c r="C65" s="81"/>
      <c r="D65" s="81"/>
      <c r="E65" s="81"/>
    </row>
    <row r="66" spans="1:9">
      <c r="A66" s="47"/>
      <c r="B66" s="48" t="s">
        <v>33</v>
      </c>
      <c r="C66" s="48" t="s">
        <v>34</v>
      </c>
      <c r="D66" s="82"/>
      <c r="E66" s="82" t="s">
        <v>35</v>
      </c>
    </row>
    <row r="67" spans="1:9" s="105" customFormat="1">
      <c r="A67" s="56"/>
      <c r="B67" s="129"/>
      <c r="C67" s="68"/>
      <c r="D67" s="130"/>
      <c r="E67" s="99"/>
      <c r="F67" s="131"/>
      <c r="G67" s="122"/>
      <c r="H67" s="122"/>
      <c r="I67" s="122"/>
    </row>
    <row r="68" spans="1:9" s="105" customFormat="1">
      <c r="A68" s="56"/>
      <c r="B68" s="129"/>
      <c r="C68" s="68"/>
      <c r="D68" s="130"/>
      <c r="E68" s="99"/>
      <c r="F68" s="131"/>
      <c r="G68" s="122"/>
      <c r="H68" s="122"/>
      <c r="I68" s="122"/>
    </row>
    <row r="69" spans="1:9" s="105" customFormat="1">
      <c r="A69" s="56"/>
      <c r="B69" s="129"/>
      <c r="C69" s="68"/>
      <c r="D69" s="130"/>
      <c r="E69" s="99"/>
      <c r="F69" s="131"/>
      <c r="G69" s="122"/>
      <c r="H69" s="122"/>
      <c r="I69" s="122"/>
    </row>
    <row r="70" spans="1:9" s="105" customFormat="1">
      <c r="A70" s="56" t="s">
        <v>64</v>
      </c>
      <c r="B70" s="129">
        <v>5000</v>
      </c>
      <c r="C70" s="68">
        <v>1</v>
      </c>
      <c r="D70" s="130"/>
      <c r="E70" s="99">
        <f>ROUND(C70*B70,0)</f>
        <v>5000</v>
      </c>
      <c r="F70" s="131"/>
      <c r="G70" s="122"/>
      <c r="H70" s="122"/>
      <c r="I70" s="122"/>
    </row>
    <row r="71" spans="1:9" s="105" customFormat="1" ht="13.5" customHeight="1">
      <c r="A71" s="56"/>
      <c r="B71" s="129"/>
      <c r="C71" s="68"/>
      <c r="D71" s="130"/>
      <c r="E71" s="99"/>
      <c r="F71" s="131"/>
      <c r="G71" s="122"/>
      <c r="H71" s="122"/>
      <c r="I71" s="122"/>
    </row>
    <row r="72" spans="1:9" s="105" customFormat="1">
      <c r="A72" s="56"/>
      <c r="B72" s="129"/>
      <c r="C72" s="68"/>
      <c r="D72" s="130"/>
      <c r="E72" s="99"/>
      <c r="F72" s="131"/>
      <c r="G72" s="122"/>
      <c r="H72" s="122"/>
      <c r="I72" s="122"/>
    </row>
    <row r="73" spans="1:9" s="105" customFormat="1">
      <c r="A73" s="56"/>
      <c r="B73" s="129"/>
      <c r="C73" s="68"/>
      <c r="D73" s="130"/>
      <c r="E73" s="99"/>
      <c r="F73" s="131"/>
      <c r="G73" s="122"/>
      <c r="H73" s="122"/>
      <c r="I73" s="122"/>
    </row>
    <row r="74" spans="1:9" s="105" customFormat="1">
      <c r="A74" s="56" t="s">
        <v>55</v>
      </c>
      <c r="B74" s="129">
        <v>30</v>
      </c>
      <c r="C74" s="68">
        <v>250</v>
      </c>
      <c r="D74" s="130"/>
      <c r="E74" s="99">
        <f t="shared" ref="E74:E94" si="1">ROUND(C74*B74,0)</f>
        <v>7500</v>
      </c>
      <c r="F74" s="131"/>
      <c r="G74" s="122"/>
      <c r="H74" s="122"/>
      <c r="I74" s="122"/>
    </row>
    <row r="75" spans="1:9" s="105" customFormat="1">
      <c r="A75" s="56" t="s">
        <v>31</v>
      </c>
      <c r="B75" s="129">
        <v>15</v>
      </c>
      <c r="C75" s="68">
        <v>250</v>
      </c>
      <c r="D75" s="130"/>
      <c r="E75" s="99">
        <f t="shared" si="1"/>
        <v>3750</v>
      </c>
      <c r="F75" s="131"/>
      <c r="G75" s="109"/>
      <c r="H75" s="122"/>
      <c r="I75" s="122"/>
    </row>
    <row r="76" spans="1:9" s="134" customFormat="1">
      <c r="A76" s="109" t="s">
        <v>85</v>
      </c>
      <c r="B76" s="108">
        <v>25000</v>
      </c>
      <c r="C76" s="107">
        <v>1</v>
      </c>
      <c r="D76" s="132"/>
      <c r="E76" s="106">
        <f>ROUND(C76*B76,0)</f>
        <v>25000</v>
      </c>
      <c r="F76" s="133"/>
    </row>
    <row r="77" spans="1:9" s="134" customFormat="1">
      <c r="A77" s="109" t="s">
        <v>96</v>
      </c>
      <c r="B77" s="108">
        <v>1800</v>
      </c>
      <c r="C77" s="107">
        <v>2</v>
      </c>
      <c r="D77" s="132"/>
      <c r="E77" s="106">
        <f>ROUND(C77*B77,0)</f>
        <v>3600</v>
      </c>
      <c r="F77" s="133"/>
    </row>
    <row r="78" spans="1:9" s="105" customFormat="1">
      <c r="A78" s="56" t="s">
        <v>86</v>
      </c>
      <c r="B78" s="129">
        <v>4900</v>
      </c>
      <c r="C78" s="68">
        <v>1</v>
      </c>
      <c r="D78" s="130"/>
      <c r="E78" s="99">
        <f t="shared" si="1"/>
        <v>4900</v>
      </c>
      <c r="F78" s="131"/>
      <c r="G78" s="122"/>
      <c r="H78" s="122"/>
      <c r="I78" s="122"/>
    </row>
    <row r="79" spans="1:9" s="105" customFormat="1">
      <c r="A79" s="56" t="s">
        <v>97</v>
      </c>
      <c r="B79" s="129">
        <v>1200</v>
      </c>
      <c r="C79" s="68">
        <v>52</v>
      </c>
      <c r="D79" s="130"/>
      <c r="E79" s="99">
        <f t="shared" si="1"/>
        <v>62400</v>
      </c>
      <c r="F79" s="131"/>
      <c r="G79" s="122"/>
      <c r="H79" s="122"/>
      <c r="I79" s="122"/>
    </row>
    <row r="80" spans="1:9" s="105" customFormat="1">
      <c r="A80" s="56" t="s">
        <v>51</v>
      </c>
      <c r="B80" s="129">
        <v>850</v>
      </c>
      <c r="C80" s="68">
        <v>36</v>
      </c>
      <c r="D80" s="130"/>
      <c r="E80" s="99">
        <f>ROUND(C80*B80,0)</f>
        <v>30600</v>
      </c>
      <c r="F80" s="131"/>
      <c r="G80" s="122"/>
      <c r="H80" s="122"/>
      <c r="I80" s="122"/>
    </row>
    <row r="81" spans="1:9" s="105" customFormat="1">
      <c r="A81" s="56" t="s">
        <v>52</v>
      </c>
      <c r="B81" s="129">
        <v>250</v>
      </c>
      <c r="C81" s="68">
        <v>36</v>
      </c>
      <c r="D81" s="130"/>
      <c r="E81" s="99">
        <f>ROUND(C81*B81,0)</f>
        <v>9000</v>
      </c>
      <c r="F81" s="131"/>
      <c r="G81" s="122"/>
      <c r="H81" s="122"/>
      <c r="I81" s="122"/>
    </row>
    <row r="82" spans="1:9" s="105" customFormat="1">
      <c r="A82" s="56" t="s">
        <v>54</v>
      </c>
      <c r="B82" s="129">
        <v>10000</v>
      </c>
      <c r="C82" s="68">
        <v>1</v>
      </c>
      <c r="D82" s="130"/>
      <c r="E82" s="99">
        <f t="shared" si="1"/>
        <v>10000</v>
      </c>
      <c r="F82" s="131"/>
      <c r="G82" s="122"/>
      <c r="H82" s="122"/>
      <c r="I82" s="122"/>
    </row>
    <row r="83" spans="1:9" s="105" customFormat="1">
      <c r="A83" s="135" t="s">
        <v>90</v>
      </c>
      <c r="B83" s="108">
        <v>15000</v>
      </c>
      <c r="C83" s="107">
        <v>1</v>
      </c>
      <c r="D83" s="130"/>
      <c r="E83" s="106">
        <f t="shared" si="1"/>
        <v>15000</v>
      </c>
      <c r="F83" s="131"/>
      <c r="G83" s="122"/>
      <c r="H83" s="122"/>
      <c r="I83" s="122"/>
    </row>
    <row r="84" spans="1:9" s="105" customFormat="1">
      <c r="A84" s="56" t="s">
        <v>88</v>
      </c>
      <c r="B84" s="108">
        <v>5000</v>
      </c>
      <c r="C84" s="107">
        <v>1</v>
      </c>
      <c r="D84" s="130"/>
      <c r="E84" s="106">
        <f t="shared" si="1"/>
        <v>5000</v>
      </c>
      <c r="F84" s="131"/>
      <c r="G84" s="122"/>
      <c r="H84" s="122"/>
      <c r="I84" s="122"/>
    </row>
    <row r="85" spans="1:9" s="105" customFormat="1">
      <c r="A85" s="56" t="s">
        <v>74</v>
      </c>
      <c r="B85" s="129">
        <v>12500</v>
      </c>
      <c r="C85" s="68">
        <v>1</v>
      </c>
      <c r="D85" s="130"/>
      <c r="E85" s="99">
        <f t="shared" si="1"/>
        <v>12500</v>
      </c>
      <c r="F85" s="131"/>
      <c r="G85" s="122"/>
      <c r="H85" s="122"/>
      <c r="I85" s="122"/>
    </row>
    <row r="86" spans="1:9" s="105" customFormat="1">
      <c r="A86" s="50" t="s">
        <v>98</v>
      </c>
      <c r="B86" s="108">
        <v>450</v>
      </c>
      <c r="C86" s="107">
        <v>1</v>
      </c>
      <c r="D86" s="104"/>
      <c r="E86" s="106">
        <f t="shared" si="1"/>
        <v>450</v>
      </c>
      <c r="F86" s="136"/>
      <c r="G86" s="121"/>
      <c r="H86" s="122"/>
      <c r="I86" s="122"/>
    </row>
    <row r="87" spans="1:9" s="105" customFormat="1" ht="26">
      <c r="A87" s="155" t="s">
        <v>100</v>
      </c>
      <c r="B87" s="108">
        <v>5000</v>
      </c>
      <c r="C87" s="107">
        <v>1</v>
      </c>
      <c r="D87" s="104"/>
      <c r="E87" s="106">
        <f t="shared" si="1"/>
        <v>5000</v>
      </c>
      <c r="F87" s="136"/>
      <c r="G87" s="121"/>
      <c r="H87" s="122"/>
      <c r="I87" s="122"/>
    </row>
    <row r="88" spans="1:9" s="105" customFormat="1">
      <c r="A88" s="109" t="s">
        <v>68</v>
      </c>
      <c r="B88" s="108">
        <v>1920</v>
      </c>
      <c r="C88" s="107">
        <v>1</v>
      </c>
      <c r="D88" s="104"/>
      <c r="E88" s="106">
        <f t="shared" si="1"/>
        <v>1920</v>
      </c>
      <c r="F88" s="136"/>
      <c r="G88" s="121"/>
      <c r="H88" s="122"/>
      <c r="I88" s="122"/>
    </row>
    <row r="89" spans="1:9">
      <c r="A89" s="50" t="s">
        <v>28</v>
      </c>
      <c r="B89" s="54">
        <v>90324</v>
      </c>
      <c r="C89" s="83">
        <v>1</v>
      </c>
      <c r="D89" s="84"/>
      <c r="E89" s="98">
        <f t="shared" si="1"/>
        <v>90324</v>
      </c>
    </row>
    <row r="90" spans="1:9">
      <c r="A90" s="50" t="s">
        <v>29</v>
      </c>
      <c r="B90" s="54">
        <v>6535</v>
      </c>
      <c r="C90" s="83">
        <v>1</v>
      </c>
      <c r="D90" s="84"/>
      <c r="E90" s="98">
        <f t="shared" si="1"/>
        <v>6535</v>
      </c>
    </row>
    <row r="91" spans="1:9">
      <c r="A91" s="50" t="s">
        <v>30</v>
      </c>
      <c r="B91" s="54">
        <v>18579</v>
      </c>
      <c r="C91" s="83">
        <v>1</v>
      </c>
      <c r="D91" s="84"/>
      <c r="E91" s="98">
        <f t="shared" si="1"/>
        <v>18579</v>
      </c>
    </row>
    <row r="92" spans="1:9">
      <c r="A92" s="50"/>
      <c r="B92" s="54"/>
      <c r="C92" s="83"/>
      <c r="D92" s="84"/>
      <c r="E92" s="85">
        <f t="shared" si="1"/>
        <v>0</v>
      </c>
    </row>
    <row r="93" spans="1:9">
      <c r="A93" s="50"/>
      <c r="B93" s="54"/>
      <c r="C93" s="83"/>
      <c r="D93" s="84"/>
      <c r="E93" s="85">
        <f t="shared" si="1"/>
        <v>0</v>
      </c>
    </row>
    <row r="94" spans="1:9">
      <c r="A94" s="50"/>
      <c r="B94" s="54"/>
      <c r="C94" s="83"/>
      <c r="D94" s="84"/>
      <c r="E94" s="85">
        <f t="shared" si="1"/>
        <v>0</v>
      </c>
    </row>
    <row r="95" spans="1:9">
      <c r="A95" s="78"/>
      <c r="B95" s="79"/>
      <c r="C95" s="72" t="s">
        <v>24</v>
      </c>
      <c r="D95" s="74"/>
      <c r="E95" s="86">
        <f>SUM(E67:E94)</f>
        <v>317058</v>
      </c>
      <c r="F95" s="87">
        <f>+E95</f>
        <v>317058</v>
      </c>
    </row>
    <row r="96" spans="1:9" ht="14.5">
      <c r="A96" s="50" t="s">
        <v>25</v>
      </c>
      <c r="B96" s="88"/>
      <c r="C96" s="88"/>
      <c r="D96" s="88"/>
      <c r="E96" s="88"/>
      <c r="F96" s="89">
        <f>SUM(F4:F95)</f>
        <v>1030460</v>
      </c>
      <c r="I96" s="123"/>
    </row>
    <row r="97" spans="1:9" ht="14.5">
      <c r="A97" s="47" t="s">
        <v>27</v>
      </c>
      <c r="B97" s="90">
        <v>0.1</v>
      </c>
      <c r="C97" s="91"/>
      <c r="D97" s="91"/>
      <c r="E97" s="92"/>
      <c r="F97" s="89">
        <f>ROUND(I97*B97,0)</f>
        <v>93360</v>
      </c>
      <c r="G97" s="128" t="s">
        <v>73</v>
      </c>
      <c r="H97" s="124"/>
      <c r="I97" s="125">
        <f>F96-E89-E90</f>
        <v>933601</v>
      </c>
    </row>
    <row r="98" spans="1:9" ht="14.5">
      <c r="A98" s="50" t="s">
        <v>26</v>
      </c>
      <c r="B98" s="88"/>
      <c r="C98" s="88"/>
      <c r="D98" s="88"/>
      <c r="E98" s="88"/>
      <c r="F98" s="89">
        <f>SUM(F96:F97)</f>
        <v>1123820</v>
      </c>
      <c r="I98" s="123"/>
    </row>
  </sheetData>
  <pageMargins left="0.7" right="0.7" top="0.75" bottom="0.75" header="0.3" footer="0.3"/>
  <pageSetup orientation="portrait" horizontalDpi="240" verticalDpi="24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zoomScale="80" zoomScaleNormal="80" workbookViewId="0">
      <selection activeCell="G97" sqref="G97"/>
    </sheetView>
  </sheetViews>
  <sheetFormatPr defaultColWidth="8.81640625" defaultRowHeight="13"/>
  <cols>
    <col min="1" max="1" width="64.26953125" style="44" customWidth="1"/>
    <col min="2" max="2" width="12.54296875" style="41" bestFit="1" customWidth="1"/>
    <col min="3" max="3" width="17.453125" style="41" bestFit="1" customWidth="1"/>
    <col min="4" max="4" width="17.26953125" style="41" customWidth="1"/>
    <col min="5" max="5" width="13.81640625" style="41" bestFit="1" customWidth="1"/>
    <col min="6" max="6" width="18.26953125" style="49" customWidth="1"/>
    <col min="7" max="7" width="50.54296875" style="114" bestFit="1" customWidth="1"/>
    <col min="8" max="8" width="11.1796875" style="114" bestFit="1" customWidth="1"/>
    <col min="9" max="9" width="22" style="114" customWidth="1"/>
    <col min="10" max="16384" width="8.81640625" style="41"/>
  </cols>
  <sheetData>
    <row r="1" spans="1:10">
      <c r="A1" s="39" t="s">
        <v>32</v>
      </c>
      <c r="B1" s="40"/>
      <c r="F1" s="42"/>
    </row>
    <row r="2" spans="1:10">
      <c r="A2" s="39"/>
      <c r="B2" s="43"/>
      <c r="C2" s="43"/>
      <c r="D2" s="43"/>
      <c r="E2" s="43"/>
      <c r="F2" s="42"/>
    </row>
    <row r="3" spans="1:10">
      <c r="A3" s="44" t="s">
        <v>95</v>
      </c>
      <c r="B3" s="45"/>
      <c r="C3" s="45"/>
      <c r="D3" s="45"/>
      <c r="E3" s="45"/>
      <c r="F3" s="42"/>
      <c r="G3" s="111"/>
      <c r="H3" s="112"/>
      <c r="I3" s="112"/>
      <c r="J3" s="46"/>
    </row>
    <row r="4" spans="1:10" ht="14.5">
      <c r="A4" s="97" t="s">
        <v>10</v>
      </c>
      <c r="B4" s="48" t="s">
        <v>11</v>
      </c>
      <c r="C4" s="48" t="s">
        <v>12</v>
      </c>
      <c r="D4" s="48" t="s">
        <v>13</v>
      </c>
      <c r="E4" s="48" t="s">
        <v>14</v>
      </c>
      <c r="F4" s="49" t="s">
        <v>15</v>
      </c>
      <c r="G4" s="111"/>
      <c r="H4" s="111"/>
      <c r="I4" s="115"/>
      <c r="J4" s="46"/>
    </row>
    <row r="5" spans="1:10">
      <c r="A5" s="103" t="s">
        <v>56</v>
      </c>
      <c r="B5" s="57">
        <f>ROUND(Year3!B5*1.03,0)</f>
        <v>46872</v>
      </c>
      <c r="C5" s="52">
        <v>1</v>
      </c>
      <c r="D5" s="53">
        <v>12</v>
      </c>
      <c r="E5" s="54">
        <f t="shared" ref="E5:E51" si="0">ROUND(B5*C5/12*D5,0)</f>
        <v>46872</v>
      </c>
      <c r="G5" s="126"/>
      <c r="H5" s="113"/>
      <c r="I5" s="116"/>
      <c r="J5" s="55"/>
    </row>
    <row r="6" spans="1:10">
      <c r="A6" s="103" t="s">
        <v>57</v>
      </c>
      <c r="B6" s="57">
        <f>ROUND(Year3!B6*1.03,0)</f>
        <v>46872</v>
      </c>
      <c r="C6" s="52">
        <v>1</v>
      </c>
      <c r="D6" s="53">
        <v>12</v>
      </c>
      <c r="E6" s="54">
        <f t="shared" si="0"/>
        <v>46872</v>
      </c>
      <c r="G6" s="126"/>
      <c r="H6" s="113"/>
      <c r="I6" s="116"/>
      <c r="J6" s="55"/>
    </row>
    <row r="7" spans="1:10">
      <c r="A7" s="103" t="s">
        <v>58</v>
      </c>
      <c r="B7" s="57">
        <f>ROUND(Year3!B7*1.03,0)</f>
        <v>46872</v>
      </c>
      <c r="C7" s="52">
        <v>1</v>
      </c>
      <c r="D7" s="53">
        <v>12</v>
      </c>
      <c r="E7" s="54">
        <f t="shared" si="0"/>
        <v>46872</v>
      </c>
      <c r="G7" s="126"/>
      <c r="H7" s="113"/>
      <c r="I7" s="116"/>
      <c r="J7" s="55"/>
    </row>
    <row r="8" spans="1:10">
      <c r="A8" s="103" t="s">
        <v>59</v>
      </c>
      <c r="B8" s="57">
        <f>ROUND(Year3!B8*1.03,0)</f>
        <v>46872</v>
      </c>
      <c r="C8" s="52">
        <v>1</v>
      </c>
      <c r="D8" s="53">
        <v>12</v>
      </c>
      <c r="E8" s="54">
        <f t="shared" si="0"/>
        <v>46872</v>
      </c>
      <c r="G8" s="126"/>
      <c r="H8" s="113"/>
      <c r="I8" s="116"/>
      <c r="J8" s="55"/>
    </row>
    <row r="9" spans="1:10">
      <c r="A9" s="103" t="s">
        <v>78</v>
      </c>
      <c r="B9" s="57">
        <f>ROUND(Year3!B9*1.03,0)</f>
        <v>42070</v>
      </c>
      <c r="C9" s="52">
        <v>1</v>
      </c>
      <c r="D9" s="53">
        <v>12</v>
      </c>
      <c r="E9" s="54">
        <f t="shared" si="0"/>
        <v>42070</v>
      </c>
      <c r="G9" s="127"/>
      <c r="H9" s="113"/>
      <c r="I9" s="116"/>
      <c r="J9" s="55"/>
    </row>
    <row r="10" spans="1:10">
      <c r="A10" s="103" t="s">
        <v>78</v>
      </c>
      <c r="B10" s="57">
        <f>ROUND(Year3!B10*1.03,0)</f>
        <v>42070</v>
      </c>
      <c r="C10" s="52">
        <v>1</v>
      </c>
      <c r="D10" s="53">
        <v>12</v>
      </c>
      <c r="E10" s="54">
        <f t="shared" si="0"/>
        <v>42070</v>
      </c>
      <c r="G10" s="127"/>
      <c r="H10" s="113"/>
      <c r="I10" s="116"/>
      <c r="J10" s="55"/>
    </row>
    <row r="11" spans="1:10">
      <c r="A11" s="93" t="s">
        <v>101</v>
      </c>
      <c r="B11" s="57">
        <f>ROUND(Year3!B11*1.03,0)</f>
        <v>60101</v>
      </c>
      <c r="C11" s="52">
        <v>1</v>
      </c>
      <c r="D11" s="53">
        <v>6</v>
      </c>
      <c r="E11" s="54">
        <f t="shared" si="0"/>
        <v>30051</v>
      </c>
      <c r="G11" s="126"/>
      <c r="H11" s="113"/>
      <c r="I11" s="116"/>
      <c r="J11" s="55"/>
    </row>
    <row r="12" spans="1:10">
      <c r="A12" s="93" t="s">
        <v>101</v>
      </c>
      <c r="B12" s="57">
        <f>ROUND(Year3!B12*1.03,0)</f>
        <v>61904</v>
      </c>
      <c r="C12" s="52">
        <v>1</v>
      </c>
      <c r="D12" s="53">
        <v>6</v>
      </c>
      <c r="E12" s="54">
        <f t="shared" si="0"/>
        <v>30952</v>
      </c>
      <c r="G12" s="126"/>
      <c r="H12" s="113"/>
      <c r="I12" s="116"/>
      <c r="J12" s="55"/>
    </row>
    <row r="13" spans="1:10">
      <c r="A13" s="93" t="s">
        <v>41</v>
      </c>
      <c r="B13" s="57">
        <f>ROUND(Year3!B13*1.03,0)</f>
        <v>48752</v>
      </c>
      <c r="C13" s="95">
        <v>0.5</v>
      </c>
      <c r="D13" s="96">
        <v>6</v>
      </c>
      <c r="E13" s="54">
        <f t="shared" si="0"/>
        <v>12188</v>
      </c>
      <c r="G13" s="117"/>
      <c r="H13" s="113"/>
      <c r="I13" s="116"/>
      <c r="J13" s="46"/>
    </row>
    <row r="14" spans="1:10">
      <c r="A14" s="93" t="s">
        <v>41</v>
      </c>
      <c r="B14" s="57">
        <f>ROUND(Year3!B14*1.03,0)</f>
        <v>50215</v>
      </c>
      <c r="C14" s="95">
        <v>0.5</v>
      </c>
      <c r="D14" s="96">
        <v>6</v>
      </c>
      <c r="E14" s="54">
        <f t="shared" si="0"/>
        <v>12554</v>
      </c>
      <c r="G14" s="117"/>
      <c r="H14" s="113"/>
      <c r="I14" s="116"/>
      <c r="J14" s="46"/>
    </row>
    <row r="15" spans="1:10">
      <c r="A15" s="93" t="s">
        <v>39</v>
      </c>
      <c r="B15" s="57">
        <f>ROUND(Year3!B15*1.03,0)</f>
        <v>44098</v>
      </c>
      <c r="C15" s="95">
        <v>0.5</v>
      </c>
      <c r="D15" s="96">
        <v>6</v>
      </c>
      <c r="E15" s="54">
        <f t="shared" si="0"/>
        <v>11025</v>
      </c>
      <c r="G15" s="117"/>
      <c r="H15" s="113"/>
      <c r="I15" s="116"/>
      <c r="J15" s="46"/>
    </row>
    <row r="16" spans="1:10">
      <c r="A16" s="93" t="s">
        <v>39</v>
      </c>
      <c r="B16" s="57">
        <f>ROUND(Year3!B16*1.03,0)</f>
        <v>45421</v>
      </c>
      <c r="C16" s="95">
        <v>0.5</v>
      </c>
      <c r="D16" s="96">
        <v>6</v>
      </c>
      <c r="E16" s="54">
        <f t="shared" si="0"/>
        <v>11355</v>
      </c>
      <c r="G16" s="117"/>
      <c r="H16" s="113"/>
      <c r="I16" s="116"/>
      <c r="J16" s="46"/>
    </row>
    <row r="17" spans="1:10">
      <c r="A17" s="93" t="s">
        <v>70</v>
      </c>
      <c r="B17" s="57">
        <f>ROUND(Year3!B17*1.03,0)</f>
        <v>35798</v>
      </c>
      <c r="C17" s="95">
        <v>0.5</v>
      </c>
      <c r="D17" s="96">
        <v>6</v>
      </c>
      <c r="E17" s="54">
        <f t="shared" si="0"/>
        <v>8950</v>
      </c>
      <c r="G17" s="113"/>
      <c r="H17" s="113"/>
      <c r="I17" s="116"/>
      <c r="J17" s="46"/>
    </row>
    <row r="18" spans="1:10">
      <c r="A18" s="93" t="s">
        <v>70</v>
      </c>
      <c r="B18" s="57">
        <f>ROUND(Year3!B18*1.03,0)</f>
        <v>36872</v>
      </c>
      <c r="C18" s="95">
        <v>0.5</v>
      </c>
      <c r="D18" s="96">
        <v>6</v>
      </c>
      <c r="E18" s="54">
        <f t="shared" si="0"/>
        <v>9218</v>
      </c>
      <c r="G18" s="113"/>
      <c r="H18" s="113"/>
      <c r="I18" s="116"/>
      <c r="J18" s="46"/>
    </row>
    <row r="19" spans="1:10" s="102" customFormat="1">
      <c r="A19" s="103" t="s">
        <v>60</v>
      </c>
      <c r="B19" s="57">
        <f>ROUND(Year3!B19*1.03,0)</f>
        <v>81955</v>
      </c>
      <c r="C19" s="110">
        <v>0.5</v>
      </c>
      <c r="D19" s="96">
        <v>6</v>
      </c>
      <c r="E19" s="54">
        <f t="shared" si="0"/>
        <v>20489</v>
      </c>
      <c r="F19" s="100"/>
      <c r="G19" s="126"/>
      <c r="H19" s="117"/>
      <c r="I19" s="118"/>
      <c r="J19" s="101"/>
    </row>
    <row r="20" spans="1:10" s="102" customFormat="1">
      <c r="A20" s="103" t="s">
        <v>63</v>
      </c>
      <c r="B20" s="57">
        <f>ROUND(Year3!B20*1.03,0)</f>
        <v>84414</v>
      </c>
      <c r="C20" s="110">
        <v>0.5</v>
      </c>
      <c r="D20" s="96">
        <v>6</v>
      </c>
      <c r="E20" s="54">
        <f t="shared" si="0"/>
        <v>21104</v>
      </c>
      <c r="F20" s="100"/>
      <c r="G20" s="117"/>
      <c r="H20" s="117"/>
      <c r="I20" s="118"/>
      <c r="J20" s="101"/>
    </row>
    <row r="21" spans="1:10" s="102" customFormat="1">
      <c r="A21" s="103" t="s">
        <v>61</v>
      </c>
      <c r="B21" s="57">
        <f>ROUND(Year3!B21*1.03,0)</f>
        <v>56822</v>
      </c>
      <c r="C21" s="110">
        <v>0.5</v>
      </c>
      <c r="D21" s="96">
        <v>6</v>
      </c>
      <c r="E21" s="54">
        <f t="shared" si="0"/>
        <v>14206</v>
      </c>
      <c r="F21" s="100"/>
      <c r="G21" s="126"/>
      <c r="H21" s="117"/>
      <c r="I21" s="118"/>
      <c r="J21" s="101"/>
    </row>
    <row r="22" spans="1:10" s="102" customFormat="1">
      <c r="A22" s="103" t="s">
        <v>62</v>
      </c>
      <c r="B22" s="57">
        <f>ROUND(Year3!B22*1.03,0)</f>
        <v>58527</v>
      </c>
      <c r="C22" s="110">
        <v>0.5</v>
      </c>
      <c r="D22" s="96">
        <v>6</v>
      </c>
      <c r="E22" s="54">
        <f t="shared" si="0"/>
        <v>14632</v>
      </c>
      <c r="F22" s="100"/>
      <c r="G22" s="117"/>
      <c r="H22" s="117"/>
      <c r="I22" s="118"/>
      <c r="J22" s="101"/>
    </row>
    <row r="23" spans="1:10">
      <c r="A23" s="93" t="s">
        <v>40</v>
      </c>
      <c r="B23" s="57">
        <f>ROUND(Year3!B23*1.03,0)</f>
        <v>64013</v>
      </c>
      <c r="C23" s="95">
        <v>0.15</v>
      </c>
      <c r="D23" s="96">
        <v>6</v>
      </c>
      <c r="E23" s="54">
        <f t="shared" si="0"/>
        <v>4801</v>
      </c>
      <c r="G23" s="113"/>
      <c r="H23" s="113"/>
      <c r="I23" s="116"/>
      <c r="J23" s="46"/>
    </row>
    <row r="24" spans="1:10">
      <c r="A24" s="93" t="s">
        <v>40</v>
      </c>
      <c r="B24" s="57">
        <f>ROUND(Year3!B24*1.03,0)</f>
        <v>65935</v>
      </c>
      <c r="C24" s="95">
        <v>0.15</v>
      </c>
      <c r="D24" s="96">
        <v>6</v>
      </c>
      <c r="E24" s="54">
        <f t="shared" si="0"/>
        <v>4945</v>
      </c>
      <c r="G24" s="113"/>
      <c r="H24" s="113"/>
      <c r="I24" s="116"/>
      <c r="J24" s="46"/>
    </row>
    <row r="25" spans="1:10">
      <c r="A25" s="93" t="s">
        <v>71</v>
      </c>
      <c r="B25" s="57">
        <f>ROUND(Year3!B25*1.03,0)</f>
        <v>90180</v>
      </c>
      <c r="C25" s="95">
        <v>0.1</v>
      </c>
      <c r="D25" s="96">
        <v>6</v>
      </c>
      <c r="E25" s="54">
        <f t="shared" si="0"/>
        <v>4509</v>
      </c>
      <c r="G25" s="113"/>
      <c r="H25" s="113"/>
      <c r="I25" s="116"/>
      <c r="J25" s="46"/>
    </row>
    <row r="26" spans="1:10">
      <c r="A26" s="93" t="s">
        <v>71</v>
      </c>
      <c r="B26" s="57">
        <f>ROUND(Year3!B26*1.03,0)</f>
        <v>92885</v>
      </c>
      <c r="C26" s="95">
        <v>0.1</v>
      </c>
      <c r="D26" s="96">
        <v>6</v>
      </c>
      <c r="E26" s="54">
        <f t="shared" si="0"/>
        <v>4644</v>
      </c>
      <c r="G26" s="113"/>
      <c r="H26" s="113"/>
      <c r="I26" s="116"/>
      <c r="J26" s="46"/>
    </row>
    <row r="27" spans="1:10">
      <c r="A27" s="56" t="s">
        <v>38</v>
      </c>
      <c r="B27" s="57">
        <f>ROUND(Year3!B27*1.03,0)</f>
        <v>123120</v>
      </c>
      <c r="C27" s="110">
        <v>0.1</v>
      </c>
      <c r="D27" s="96">
        <v>6</v>
      </c>
      <c r="E27" s="54">
        <f t="shared" si="0"/>
        <v>6156</v>
      </c>
      <c r="F27" s="58"/>
      <c r="G27" s="119"/>
      <c r="H27" s="113"/>
      <c r="I27" s="116"/>
      <c r="J27" s="46"/>
    </row>
    <row r="28" spans="1:10">
      <c r="A28" s="56" t="s">
        <v>38</v>
      </c>
      <c r="B28" s="57">
        <f>ROUND(Year3!B28*1.03,0)</f>
        <v>126814</v>
      </c>
      <c r="C28" s="110">
        <v>0.1</v>
      </c>
      <c r="D28" s="96">
        <v>6</v>
      </c>
      <c r="E28" s="54">
        <f t="shared" si="0"/>
        <v>6341</v>
      </c>
      <c r="F28" s="58"/>
      <c r="G28" s="120"/>
      <c r="H28" s="113"/>
      <c r="I28" s="116"/>
      <c r="J28" s="46"/>
    </row>
    <row r="29" spans="1:10">
      <c r="A29" s="50" t="s">
        <v>42</v>
      </c>
      <c r="B29" s="57">
        <f>ROUND(Year3!B29*1.03,0)</f>
        <v>124221</v>
      </c>
      <c r="C29" s="110">
        <v>0.05</v>
      </c>
      <c r="D29" s="96">
        <v>6</v>
      </c>
      <c r="E29" s="54">
        <f t="shared" si="0"/>
        <v>3106</v>
      </c>
      <c r="G29" s="113"/>
      <c r="H29" s="113"/>
      <c r="I29" s="116"/>
      <c r="J29" s="55"/>
    </row>
    <row r="30" spans="1:10">
      <c r="A30" s="50" t="s">
        <v>42</v>
      </c>
      <c r="B30" s="57">
        <f>ROUND(Year3!B30*1.03,0)</f>
        <v>127948</v>
      </c>
      <c r="C30" s="110">
        <v>0.05</v>
      </c>
      <c r="D30" s="96">
        <v>6</v>
      </c>
      <c r="E30" s="54">
        <f t="shared" si="0"/>
        <v>3199</v>
      </c>
      <c r="G30" s="120"/>
      <c r="H30" s="113"/>
      <c r="I30" s="116"/>
      <c r="J30" s="55"/>
    </row>
    <row r="31" spans="1:10">
      <c r="A31" s="50" t="s">
        <v>43</v>
      </c>
      <c r="B31" s="57">
        <f>ROUND(Year3!B31*1.03,0)</f>
        <v>57368</v>
      </c>
      <c r="C31" s="110">
        <v>0.1</v>
      </c>
      <c r="D31" s="96">
        <v>6</v>
      </c>
      <c r="E31" s="54">
        <f t="shared" si="0"/>
        <v>2868</v>
      </c>
      <c r="G31" s="113"/>
      <c r="H31" s="113"/>
      <c r="I31" s="116"/>
      <c r="J31" s="55"/>
    </row>
    <row r="32" spans="1:10">
      <c r="A32" s="50" t="s">
        <v>43</v>
      </c>
      <c r="B32" s="57">
        <f>ROUND(Year3!B32*1.03,0)</f>
        <v>59089</v>
      </c>
      <c r="C32" s="110">
        <v>0.1</v>
      </c>
      <c r="D32" s="96">
        <v>6</v>
      </c>
      <c r="E32" s="54">
        <f t="shared" si="0"/>
        <v>2954</v>
      </c>
      <c r="G32" s="113"/>
      <c r="H32" s="113"/>
      <c r="I32" s="116"/>
      <c r="J32" s="55"/>
    </row>
    <row r="33" spans="1:10">
      <c r="A33" s="56" t="s">
        <v>16</v>
      </c>
      <c r="B33" s="57">
        <f>ROUND(Year3!B33*1.03,0)</f>
        <v>81037</v>
      </c>
      <c r="C33" s="110">
        <v>0.05</v>
      </c>
      <c r="D33" s="96">
        <v>6</v>
      </c>
      <c r="E33" s="54">
        <f t="shared" si="0"/>
        <v>2026</v>
      </c>
      <c r="G33" s="113"/>
      <c r="H33" s="113"/>
      <c r="I33" s="116"/>
      <c r="J33" s="46"/>
    </row>
    <row r="34" spans="1:10">
      <c r="A34" s="56" t="s">
        <v>16</v>
      </c>
      <c r="B34" s="57">
        <f>ROUND(Year3!B34*1.03,0)</f>
        <v>83467</v>
      </c>
      <c r="C34" s="110">
        <v>0.05</v>
      </c>
      <c r="D34" s="96">
        <v>6</v>
      </c>
      <c r="E34" s="54">
        <f t="shared" si="0"/>
        <v>2087</v>
      </c>
      <c r="G34" s="113"/>
      <c r="H34" s="113"/>
      <c r="I34" s="116"/>
      <c r="J34" s="46"/>
    </row>
    <row r="35" spans="1:10">
      <c r="A35" s="50" t="s">
        <v>44</v>
      </c>
      <c r="B35" s="57">
        <f>ROUND(Year3!B35*1.03,0)</f>
        <v>321619</v>
      </c>
      <c r="C35" s="110">
        <v>0.02</v>
      </c>
      <c r="D35" s="96">
        <v>6</v>
      </c>
      <c r="E35" s="54">
        <f t="shared" si="0"/>
        <v>3216</v>
      </c>
      <c r="G35" s="113"/>
      <c r="H35" s="113"/>
      <c r="I35" s="116"/>
      <c r="J35" s="46"/>
    </row>
    <row r="36" spans="1:10">
      <c r="A36" s="50" t="s">
        <v>44</v>
      </c>
      <c r="B36" s="57">
        <f>ROUND(Year3!B36*1.03,0)</f>
        <v>331267</v>
      </c>
      <c r="C36" s="110">
        <v>0.02</v>
      </c>
      <c r="D36" s="96">
        <v>6</v>
      </c>
      <c r="E36" s="54">
        <f t="shared" si="0"/>
        <v>3313</v>
      </c>
      <c r="G36" s="117"/>
      <c r="H36" s="113"/>
      <c r="I36" s="116"/>
      <c r="J36" s="46"/>
    </row>
    <row r="37" spans="1:10">
      <c r="A37" s="50" t="s">
        <v>45</v>
      </c>
      <c r="B37" s="57">
        <f>ROUND(Year3!B37*1.03,0)</f>
        <v>336593</v>
      </c>
      <c r="C37" s="110">
        <v>0.02</v>
      </c>
      <c r="D37" s="96">
        <v>6</v>
      </c>
      <c r="E37" s="54">
        <f t="shared" si="0"/>
        <v>3366</v>
      </c>
      <c r="G37" s="113"/>
      <c r="H37" s="113"/>
      <c r="I37" s="116"/>
      <c r="J37" s="46"/>
    </row>
    <row r="38" spans="1:10">
      <c r="A38" s="50" t="s">
        <v>45</v>
      </c>
      <c r="B38" s="57">
        <f>ROUND(Year3!B38*1.03,0)</f>
        <v>346691</v>
      </c>
      <c r="C38" s="110">
        <v>0.02</v>
      </c>
      <c r="D38" s="96">
        <v>6</v>
      </c>
      <c r="E38" s="54">
        <f t="shared" si="0"/>
        <v>3467</v>
      </c>
      <c r="G38" s="117"/>
      <c r="H38" s="113"/>
      <c r="I38" s="116"/>
      <c r="J38" s="46"/>
    </row>
    <row r="39" spans="1:10">
      <c r="A39" s="93" t="s">
        <v>46</v>
      </c>
      <c r="B39" s="57">
        <f>ROUND(Year3!B39*1.03,0)</f>
        <v>198278</v>
      </c>
      <c r="C39" s="110">
        <v>0.02</v>
      </c>
      <c r="D39" s="96">
        <v>6</v>
      </c>
      <c r="E39" s="54">
        <f t="shared" si="0"/>
        <v>1983</v>
      </c>
      <c r="G39" s="113"/>
      <c r="H39" s="113"/>
      <c r="I39" s="116"/>
      <c r="J39" s="46"/>
    </row>
    <row r="40" spans="1:10">
      <c r="A40" s="93" t="s">
        <v>46</v>
      </c>
      <c r="B40" s="57">
        <f>ROUND(Year3!B40*1.03,0)</f>
        <v>204225</v>
      </c>
      <c r="C40" s="110">
        <v>0.02</v>
      </c>
      <c r="D40" s="96">
        <v>6</v>
      </c>
      <c r="E40" s="54">
        <f t="shared" si="0"/>
        <v>2042</v>
      </c>
      <c r="G40" s="117"/>
      <c r="H40" s="113"/>
      <c r="I40" s="116"/>
      <c r="J40" s="46"/>
    </row>
    <row r="41" spans="1:10">
      <c r="A41" s="93" t="s">
        <v>72</v>
      </c>
      <c r="B41" s="57">
        <f>ROUND(Year3!B41*1.03,0)</f>
        <v>189598</v>
      </c>
      <c r="C41" s="110">
        <v>0.1</v>
      </c>
      <c r="D41" s="96">
        <v>6</v>
      </c>
      <c r="E41" s="54">
        <f t="shared" si="0"/>
        <v>9480</v>
      </c>
      <c r="G41" s="113"/>
      <c r="H41" s="113"/>
      <c r="I41" s="116"/>
      <c r="J41" s="46"/>
    </row>
    <row r="42" spans="1:10">
      <c r="A42" s="93" t="s">
        <v>72</v>
      </c>
      <c r="B42" s="57">
        <f>ROUND(Year3!B42*1.03,0)</f>
        <v>195286</v>
      </c>
      <c r="C42" s="110">
        <v>0.1</v>
      </c>
      <c r="D42" s="96">
        <v>6</v>
      </c>
      <c r="E42" s="54">
        <f t="shared" si="0"/>
        <v>9764</v>
      </c>
      <c r="G42" s="117"/>
      <c r="H42" s="113"/>
      <c r="I42" s="116"/>
      <c r="J42" s="46"/>
    </row>
    <row r="43" spans="1:10">
      <c r="A43" s="93" t="s">
        <v>47</v>
      </c>
      <c r="B43" s="57">
        <f>ROUND(Year3!B43*1.03,0)</f>
        <v>124221</v>
      </c>
      <c r="C43" s="110">
        <v>0.1</v>
      </c>
      <c r="D43" s="96">
        <v>6</v>
      </c>
      <c r="E43" s="54">
        <f t="shared" si="0"/>
        <v>6211</v>
      </c>
      <c r="G43" s="113"/>
      <c r="H43" s="113"/>
      <c r="I43" s="116"/>
      <c r="J43" s="46"/>
    </row>
    <row r="44" spans="1:10">
      <c r="A44" s="93" t="s">
        <v>47</v>
      </c>
      <c r="B44" s="57">
        <f>ROUND(Year3!B44*1.03,0)</f>
        <v>127948</v>
      </c>
      <c r="C44" s="110">
        <v>0.1</v>
      </c>
      <c r="D44" s="96">
        <v>6</v>
      </c>
      <c r="E44" s="54">
        <f t="shared" si="0"/>
        <v>6397</v>
      </c>
      <c r="G44" s="117"/>
      <c r="H44" s="113"/>
      <c r="I44" s="116"/>
      <c r="J44" s="46"/>
    </row>
    <row r="45" spans="1:10">
      <c r="A45" s="93" t="s">
        <v>48</v>
      </c>
      <c r="B45" s="57">
        <f>ROUND(Year3!B45*1.03,0)</f>
        <v>118561</v>
      </c>
      <c r="C45" s="95">
        <v>0.05</v>
      </c>
      <c r="D45" s="96">
        <v>6</v>
      </c>
      <c r="E45" s="54">
        <f t="shared" si="0"/>
        <v>2964</v>
      </c>
      <c r="G45" s="113"/>
      <c r="H45" s="113"/>
      <c r="I45" s="116"/>
      <c r="J45" s="46"/>
    </row>
    <row r="46" spans="1:10">
      <c r="A46" s="93" t="s">
        <v>48</v>
      </c>
      <c r="B46" s="57">
        <f>ROUND(Year3!B46*1.03,0)</f>
        <v>122118</v>
      </c>
      <c r="C46" s="95">
        <v>0.05</v>
      </c>
      <c r="D46" s="96">
        <v>6</v>
      </c>
      <c r="E46" s="54">
        <f t="shared" si="0"/>
        <v>3053</v>
      </c>
      <c r="G46" s="117"/>
      <c r="H46" s="113"/>
      <c r="I46" s="116"/>
      <c r="J46" s="46"/>
    </row>
    <row r="47" spans="1:10">
      <c r="A47" s="93" t="s">
        <v>49</v>
      </c>
      <c r="B47" s="57">
        <f>ROUND(Year3!B47*1.03,0)</f>
        <v>77065</v>
      </c>
      <c r="C47" s="95">
        <v>0.05</v>
      </c>
      <c r="D47" s="96">
        <v>6</v>
      </c>
      <c r="E47" s="54">
        <f t="shared" si="0"/>
        <v>1927</v>
      </c>
      <c r="G47" s="113"/>
      <c r="H47" s="113"/>
      <c r="I47" s="116"/>
      <c r="J47" s="46"/>
    </row>
    <row r="48" spans="1:10">
      <c r="A48" s="93" t="s">
        <v>49</v>
      </c>
      <c r="B48" s="57">
        <f>ROUND(Year3!B48*1.03,0)</f>
        <v>79377</v>
      </c>
      <c r="C48" s="95">
        <v>0.05</v>
      </c>
      <c r="D48" s="96">
        <v>6</v>
      </c>
      <c r="E48" s="54">
        <f t="shared" si="0"/>
        <v>1984</v>
      </c>
      <c r="G48" s="113"/>
      <c r="H48" s="113"/>
      <c r="I48" s="116"/>
      <c r="J48" s="46"/>
    </row>
    <row r="49" spans="1:10">
      <c r="A49" s="93" t="s">
        <v>50</v>
      </c>
      <c r="B49" s="57">
        <f>ROUND(Year3!B49*1.03,0)</f>
        <v>84414</v>
      </c>
      <c r="C49" s="95">
        <v>0.04</v>
      </c>
      <c r="D49" s="96">
        <v>6</v>
      </c>
      <c r="E49" s="54">
        <f t="shared" si="0"/>
        <v>1688</v>
      </c>
      <c r="G49" s="113"/>
      <c r="H49" s="113"/>
      <c r="I49" s="116"/>
      <c r="J49" s="46"/>
    </row>
    <row r="50" spans="1:10">
      <c r="A50" s="93" t="s">
        <v>50</v>
      </c>
      <c r="B50" s="57">
        <f>ROUND(Year3!B50*1.03,0)</f>
        <v>86946</v>
      </c>
      <c r="C50" s="95">
        <v>0.04</v>
      </c>
      <c r="D50" s="96">
        <v>6</v>
      </c>
      <c r="E50" s="54">
        <f t="shared" si="0"/>
        <v>1739</v>
      </c>
      <c r="G50" s="117"/>
      <c r="H50" s="113"/>
      <c r="I50" s="116"/>
      <c r="J50" s="46"/>
    </row>
    <row r="51" spans="1:10">
      <c r="A51" s="93"/>
      <c r="B51" s="94"/>
      <c r="C51" s="95"/>
      <c r="D51" s="96"/>
      <c r="E51" s="54">
        <f t="shared" si="0"/>
        <v>0</v>
      </c>
      <c r="G51" s="113"/>
      <c r="H51" s="113"/>
      <c r="I51" s="116"/>
      <c r="J51" s="46"/>
    </row>
    <row r="52" spans="1:10">
      <c r="A52" s="60"/>
      <c r="B52" s="59"/>
      <c r="C52" s="61"/>
      <c r="D52" s="62"/>
      <c r="E52" s="59"/>
      <c r="G52" s="113"/>
      <c r="H52" s="113"/>
      <c r="I52" s="116"/>
      <c r="J52" s="46"/>
    </row>
    <row r="53" spans="1:10">
      <c r="A53" s="60"/>
      <c r="B53" s="63"/>
      <c r="C53" s="64" t="s">
        <v>17</v>
      </c>
      <c r="D53" s="65"/>
      <c r="E53" s="66">
        <f>SUM(E5:E52)</f>
        <v>578582</v>
      </c>
      <c r="F53" s="67">
        <f>E53</f>
        <v>578582</v>
      </c>
      <c r="G53" s="116"/>
      <c r="H53" s="113"/>
      <c r="I53" s="116"/>
      <c r="J53" s="46"/>
    </row>
    <row r="54" spans="1:10">
      <c r="A54" s="56"/>
      <c r="B54" s="68"/>
      <c r="C54" s="69"/>
      <c r="D54" s="70"/>
      <c r="E54" s="69"/>
      <c r="F54" s="71"/>
      <c r="G54" s="116"/>
      <c r="H54" s="113"/>
      <c r="I54" s="116"/>
      <c r="J54" s="46"/>
    </row>
    <row r="55" spans="1:10">
      <c r="A55" s="47" t="s">
        <v>18</v>
      </c>
      <c r="B55" s="68"/>
      <c r="C55" s="69" t="s">
        <v>19</v>
      </c>
      <c r="D55" s="70"/>
      <c r="E55" s="66">
        <f>ROUND(E53*0.27,0)</f>
        <v>156217</v>
      </c>
      <c r="F55" s="71">
        <f>E55</f>
        <v>156217</v>
      </c>
      <c r="G55" s="116"/>
      <c r="H55" s="113"/>
      <c r="I55" s="116"/>
      <c r="J55" s="46"/>
    </row>
    <row r="56" spans="1:10">
      <c r="A56" s="56"/>
      <c r="B56" s="68"/>
      <c r="C56" s="72"/>
      <c r="D56" s="72"/>
      <c r="E56" s="72"/>
      <c r="F56" s="71"/>
      <c r="G56" s="116"/>
      <c r="H56" s="113"/>
      <c r="I56" s="116"/>
      <c r="J56" s="46"/>
    </row>
    <row r="57" spans="1:10">
      <c r="A57" s="73" t="s">
        <v>20</v>
      </c>
      <c r="B57" s="56"/>
      <c r="C57" s="72"/>
      <c r="D57" s="72"/>
      <c r="E57" s="72"/>
      <c r="F57" s="71"/>
      <c r="G57" s="116"/>
      <c r="H57" s="113"/>
      <c r="I57" s="116"/>
    </row>
    <row r="58" spans="1:10">
      <c r="A58" s="50" t="s">
        <v>21</v>
      </c>
      <c r="B58" s="56"/>
      <c r="C58" s="72"/>
      <c r="D58" s="72"/>
      <c r="E58" s="72"/>
      <c r="F58" s="71"/>
      <c r="G58" s="116"/>
      <c r="H58" s="113"/>
      <c r="I58" s="116"/>
    </row>
    <row r="59" spans="1:10">
      <c r="A59" s="50" t="s">
        <v>22</v>
      </c>
      <c r="B59" s="56"/>
      <c r="C59" s="72"/>
      <c r="D59" s="72"/>
      <c r="E59" s="72"/>
      <c r="F59" s="71"/>
      <c r="G59" s="116"/>
      <c r="H59" s="113"/>
      <c r="I59" s="116"/>
    </row>
    <row r="60" spans="1:10">
      <c r="A60" s="50"/>
      <c r="B60" s="56"/>
      <c r="C60" s="72"/>
      <c r="D60" s="72"/>
      <c r="E60" s="72"/>
      <c r="F60" s="71"/>
      <c r="G60" s="116"/>
      <c r="H60" s="113"/>
      <c r="I60" s="116"/>
    </row>
    <row r="61" spans="1:10">
      <c r="A61" s="75"/>
      <c r="B61" s="75"/>
      <c r="C61" s="74"/>
      <c r="D61" s="74"/>
      <c r="E61" s="74"/>
      <c r="F61" s="71"/>
      <c r="G61" s="116"/>
      <c r="H61" s="113"/>
      <c r="I61" s="116"/>
    </row>
    <row r="62" spans="1:10">
      <c r="A62" s="75"/>
      <c r="B62" s="75"/>
      <c r="C62" s="74"/>
      <c r="D62" s="74"/>
      <c r="E62" s="74"/>
      <c r="F62" s="71"/>
      <c r="G62" s="116"/>
      <c r="H62" s="113"/>
      <c r="I62" s="116"/>
    </row>
    <row r="63" spans="1:10" ht="16.5" customHeight="1">
      <c r="A63" s="75"/>
      <c r="B63" s="75"/>
      <c r="C63" s="76" t="s">
        <v>23</v>
      </c>
      <c r="D63" s="76"/>
      <c r="E63" s="77">
        <f>SUM(E58:E62)</f>
        <v>0</v>
      </c>
      <c r="F63" s="71">
        <f>E63</f>
        <v>0</v>
      </c>
      <c r="G63" s="116"/>
      <c r="H63" s="113"/>
      <c r="I63" s="116"/>
    </row>
    <row r="64" spans="1:10">
      <c r="A64" s="78"/>
      <c r="B64" s="79"/>
      <c r="C64" s="74"/>
      <c r="D64" s="74"/>
      <c r="E64" s="74"/>
      <c r="F64" s="71"/>
      <c r="G64" s="116"/>
      <c r="H64" s="113"/>
      <c r="I64" s="116"/>
    </row>
    <row r="65" spans="1:9">
      <c r="A65" s="80"/>
      <c r="B65" s="81"/>
      <c r="C65" s="81"/>
      <c r="D65" s="81"/>
      <c r="E65" s="81"/>
    </row>
    <row r="66" spans="1:9">
      <c r="A66" s="47"/>
      <c r="B66" s="48" t="s">
        <v>33</v>
      </c>
      <c r="C66" s="48" t="s">
        <v>34</v>
      </c>
      <c r="D66" s="82"/>
      <c r="E66" s="82" t="s">
        <v>35</v>
      </c>
    </row>
    <row r="67" spans="1:9" s="105" customFormat="1">
      <c r="A67" s="56"/>
      <c r="B67" s="129"/>
      <c r="C67" s="68"/>
      <c r="D67" s="130"/>
      <c r="E67" s="99"/>
      <c r="F67" s="131"/>
      <c r="G67" s="122"/>
      <c r="H67" s="122"/>
      <c r="I67" s="122"/>
    </row>
    <row r="68" spans="1:9" s="105" customFormat="1">
      <c r="A68" s="56"/>
      <c r="B68" s="129"/>
      <c r="C68" s="68"/>
      <c r="D68" s="130"/>
      <c r="E68" s="99"/>
      <c r="F68" s="131"/>
      <c r="G68" s="122"/>
      <c r="H68" s="122"/>
      <c r="I68" s="122"/>
    </row>
    <row r="69" spans="1:9" s="105" customFormat="1">
      <c r="A69" s="56"/>
      <c r="B69" s="129"/>
      <c r="C69" s="68"/>
      <c r="D69" s="130"/>
      <c r="E69" s="99"/>
      <c r="F69" s="131"/>
      <c r="G69" s="122"/>
      <c r="H69" s="122"/>
      <c r="I69" s="122"/>
    </row>
    <row r="70" spans="1:9" s="105" customFormat="1">
      <c r="A70" s="56" t="s">
        <v>64</v>
      </c>
      <c r="B70" s="129">
        <v>5000</v>
      </c>
      <c r="C70" s="68">
        <v>1</v>
      </c>
      <c r="D70" s="130"/>
      <c r="E70" s="99">
        <f>ROUND(C70*B70,0)</f>
        <v>5000</v>
      </c>
      <c r="F70" s="131"/>
      <c r="G70" s="122"/>
      <c r="H70" s="122"/>
      <c r="I70" s="122"/>
    </row>
    <row r="71" spans="1:9" s="105" customFormat="1" ht="13.5" customHeight="1">
      <c r="A71" s="56"/>
      <c r="B71" s="129"/>
      <c r="C71" s="68"/>
      <c r="D71" s="130"/>
      <c r="E71" s="99"/>
      <c r="F71" s="131"/>
      <c r="G71" s="122"/>
      <c r="H71" s="122"/>
      <c r="I71" s="122"/>
    </row>
    <row r="72" spans="1:9" s="105" customFormat="1">
      <c r="A72" s="56"/>
      <c r="B72" s="129"/>
      <c r="C72" s="68"/>
      <c r="D72" s="130"/>
      <c r="E72" s="99"/>
      <c r="F72" s="131"/>
      <c r="G72" s="122"/>
      <c r="H72" s="122"/>
      <c r="I72" s="122"/>
    </row>
    <row r="73" spans="1:9" s="105" customFormat="1">
      <c r="A73" s="56"/>
      <c r="B73" s="129"/>
      <c r="C73" s="68"/>
      <c r="D73" s="130"/>
      <c r="E73" s="99"/>
      <c r="F73" s="131"/>
      <c r="G73" s="122"/>
      <c r="H73" s="122"/>
      <c r="I73" s="122"/>
    </row>
    <row r="74" spans="1:9" s="105" customFormat="1">
      <c r="A74" s="56" t="s">
        <v>55</v>
      </c>
      <c r="B74" s="129">
        <v>30</v>
      </c>
      <c r="C74" s="68">
        <v>250</v>
      </c>
      <c r="D74" s="130"/>
      <c r="E74" s="99">
        <f t="shared" ref="E74:E94" si="1">ROUND(C74*B74,0)</f>
        <v>7500</v>
      </c>
      <c r="F74" s="131"/>
      <c r="G74" s="122"/>
      <c r="H74" s="122"/>
      <c r="I74" s="122"/>
    </row>
    <row r="75" spans="1:9" s="105" customFormat="1">
      <c r="A75" s="56" t="s">
        <v>31</v>
      </c>
      <c r="B75" s="129">
        <v>15</v>
      </c>
      <c r="C75" s="68">
        <v>250</v>
      </c>
      <c r="D75" s="130"/>
      <c r="E75" s="99">
        <f t="shared" si="1"/>
        <v>3750</v>
      </c>
      <c r="F75" s="131"/>
      <c r="G75" s="122"/>
      <c r="H75" s="122"/>
      <c r="I75" s="122"/>
    </row>
    <row r="76" spans="1:9" s="134" customFormat="1">
      <c r="A76" s="109" t="s">
        <v>85</v>
      </c>
      <c r="B76" s="108">
        <v>25000</v>
      </c>
      <c r="C76" s="107">
        <v>1</v>
      </c>
      <c r="D76" s="132"/>
      <c r="E76" s="106">
        <f>ROUND(C76*B76,0)</f>
        <v>25000</v>
      </c>
      <c r="F76" s="133"/>
    </row>
    <row r="77" spans="1:9" s="134" customFormat="1">
      <c r="A77" s="109"/>
      <c r="B77" s="108"/>
      <c r="C77" s="107"/>
      <c r="D77" s="132"/>
      <c r="E77" s="106">
        <f>ROUND(C77*B77,0)</f>
        <v>0</v>
      </c>
      <c r="F77" s="133"/>
    </row>
    <row r="78" spans="1:9" s="105" customFormat="1">
      <c r="A78" s="56" t="s">
        <v>86</v>
      </c>
      <c r="B78" s="129">
        <v>4900</v>
      </c>
      <c r="C78" s="68">
        <v>1</v>
      </c>
      <c r="D78" s="130"/>
      <c r="E78" s="99">
        <f t="shared" si="1"/>
        <v>4900</v>
      </c>
      <c r="F78" s="131"/>
      <c r="G78" s="122"/>
      <c r="H78" s="122"/>
      <c r="I78" s="122"/>
    </row>
    <row r="79" spans="1:9" s="105" customFormat="1">
      <c r="A79" s="56" t="s">
        <v>97</v>
      </c>
      <c r="B79" s="129">
        <v>1200</v>
      </c>
      <c r="C79" s="68">
        <v>52</v>
      </c>
      <c r="D79" s="130"/>
      <c r="E79" s="99">
        <f t="shared" si="1"/>
        <v>62400</v>
      </c>
      <c r="F79" s="131"/>
      <c r="G79" s="122"/>
      <c r="H79" s="122"/>
      <c r="I79" s="122"/>
    </row>
    <row r="80" spans="1:9" s="105" customFormat="1">
      <c r="A80" s="56" t="s">
        <v>51</v>
      </c>
      <c r="B80" s="129">
        <v>850</v>
      </c>
      <c r="C80" s="68">
        <v>36</v>
      </c>
      <c r="D80" s="130"/>
      <c r="E80" s="99">
        <f>ROUND(C80*B80,0)</f>
        <v>30600</v>
      </c>
      <c r="F80" s="131"/>
      <c r="G80" s="122"/>
      <c r="H80" s="122"/>
      <c r="I80" s="122"/>
    </row>
    <row r="81" spans="1:9" s="105" customFormat="1">
      <c r="A81" s="56" t="s">
        <v>52</v>
      </c>
      <c r="B81" s="129">
        <v>250</v>
      </c>
      <c r="C81" s="68">
        <v>36</v>
      </c>
      <c r="D81" s="130"/>
      <c r="E81" s="99">
        <f>ROUND(C81*B81,0)</f>
        <v>9000</v>
      </c>
      <c r="F81" s="131"/>
      <c r="G81" s="109"/>
      <c r="H81" s="122"/>
      <c r="I81" s="122"/>
    </row>
    <row r="82" spans="1:9" s="105" customFormat="1">
      <c r="A82" s="56" t="s">
        <v>54</v>
      </c>
      <c r="B82" s="129">
        <v>10000</v>
      </c>
      <c r="C82" s="68">
        <v>1</v>
      </c>
      <c r="D82" s="130"/>
      <c r="E82" s="99">
        <f t="shared" si="1"/>
        <v>10000</v>
      </c>
      <c r="F82" s="131"/>
      <c r="G82" s="122"/>
      <c r="H82" s="122"/>
      <c r="I82" s="122"/>
    </row>
    <row r="83" spans="1:9" s="105" customFormat="1">
      <c r="A83" s="135" t="s">
        <v>90</v>
      </c>
      <c r="B83" s="108">
        <v>15000</v>
      </c>
      <c r="C83" s="107">
        <v>1</v>
      </c>
      <c r="D83" s="130"/>
      <c r="E83" s="106">
        <f t="shared" si="1"/>
        <v>15000</v>
      </c>
      <c r="F83" s="131"/>
      <c r="G83" s="122"/>
      <c r="H83" s="122"/>
      <c r="I83" s="122"/>
    </row>
    <row r="84" spans="1:9" s="105" customFormat="1">
      <c r="A84" s="56" t="s">
        <v>88</v>
      </c>
      <c r="B84" s="108">
        <v>5000</v>
      </c>
      <c r="C84" s="107">
        <v>1</v>
      </c>
      <c r="D84" s="130"/>
      <c r="E84" s="106">
        <f t="shared" si="1"/>
        <v>5000</v>
      </c>
      <c r="F84" s="131"/>
      <c r="G84" s="122"/>
      <c r="H84" s="122"/>
      <c r="I84" s="122"/>
    </row>
    <row r="85" spans="1:9" s="105" customFormat="1">
      <c r="A85" s="56" t="s">
        <v>74</v>
      </c>
      <c r="B85" s="129">
        <v>12500</v>
      </c>
      <c r="C85" s="68">
        <v>1</v>
      </c>
      <c r="D85" s="130"/>
      <c r="E85" s="99">
        <f t="shared" si="1"/>
        <v>12500</v>
      </c>
      <c r="F85" s="131"/>
      <c r="G85" s="122"/>
      <c r="H85" s="122"/>
      <c r="I85" s="122"/>
    </row>
    <row r="86" spans="1:9" s="105" customFormat="1">
      <c r="A86" s="50" t="s">
        <v>98</v>
      </c>
      <c r="B86" s="108">
        <v>450</v>
      </c>
      <c r="C86" s="107">
        <v>1</v>
      </c>
      <c r="D86" s="104"/>
      <c r="E86" s="106">
        <f t="shared" si="1"/>
        <v>450</v>
      </c>
      <c r="F86" s="136"/>
      <c r="G86" s="121"/>
      <c r="H86" s="122"/>
      <c r="I86" s="122"/>
    </row>
    <row r="87" spans="1:9" s="105" customFormat="1" ht="26">
      <c r="A87" s="155" t="s">
        <v>100</v>
      </c>
      <c r="B87" s="108">
        <v>5000</v>
      </c>
      <c r="C87" s="107">
        <v>1</v>
      </c>
      <c r="D87" s="104"/>
      <c r="E87" s="106">
        <f t="shared" si="1"/>
        <v>5000</v>
      </c>
      <c r="F87" s="136"/>
      <c r="G87" s="121"/>
      <c r="H87" s="122"/>
      <c r="I87" s="122"/>
    </row>
    <row r="88" spans="1:9" s="105" customFormat="1">
      <c r="A88" s="109" t="s">
        <v>68</v>
      </c>
      <c r="B88" s="108">
        <v>1920</v>
      </c>
      <c r="C88" s="107">
        <v>1</v>
      </c>
      <c r="D88" s="104"/>
      <c r="E88" s="106">
        <f t="shared" si="1"/>
        <v>1920</v>
      </c>
      <c r="F88" s="136"/>
      <c r="G88" s="121"/>
      <c r="H88" s="122"/>
      <c r="I88" s="122"/>
    </row>
    <row r="89" spans="1:9">
      <c r="A89" s="50" t="s">
        <v>28</v>
      </c>
      <c r="B89" s="54">
        <v>90324</v>
      </c>
      <c r="C89" s="83">
        <v>1</v>
      </c>
      <c r="D89" s="84"/>
      <c r="E89" s="98">
        <f t="shared" si="1"/>
        <v>90324</v>
      </c>
    </row>
    <row r="90" spans="1:9">
      <c r="A90" s="50" t="s">
        <v>29</v>
      </c>
      <c r="B90" s="54">
        <v>6535</v>
      </c>
      <c r="C90" s="83">
        <v>1</v>
      </c>
      <c r="D90" s="84"/>
      <c r="E90" s="98">
        <f t="shared" si="1"/>
        <v>6535</v>
      </c>
    </row>
    <row r="91" spans="1:9">
      <c r="A91" s="50" t="s">
        <v>30</v>
      </c>
      <c r="B91" s="54">
        <v>18579</v>
      </c>
      <c r="C91" s="83">
        <v>1</v>
      </c>
      <c r="D91" s="84"/>
      <c r="E91" s="98">
        <f t="shared" si="1"/>
        <v>18579</v>
      </c>
    </row>
    <row r="92" spans="1:9">
      <c r="A92" s="50"/>
      <c r="B92" s="54"/>
      <c r="C92" s="83"/>
      <c r="D92" s="84"/>
      <c r="E92" s="85">
        <f t="shared" si="1"/>
        <v>0</v>
      </c>
    </row>
    <row r="93" spans="1:9">
      <c r="A93" s="50"/>
      <c r="B93" s="54"/>
      <c r="C93" s="83"/>
      <c r="D93" s="84"/>
      <c r="E93" s="85">
        <f t="shared" si="1"/>
        <v>0</v>
      </c>
    </row>
    <row r="94" spans="1:9">
      <c r="A94" s="50"/>
      <c r="B94" s="54"/>
      <c r="C94" s="83"/>
      <c r="D94" s="84"/>
      <c r="E94" s="85">
        <f t="shared" si="1"/>
        <v>0</v>
      </c>
    </row>
    <row r="95" spans="1:9">
      <c r="A95" s="78"/>
      <c r="B95" s="79"/>
      <c r="C95" s="72" t="s">
        <v>24</v>
      </c>
      <c r="D95" s="74"/>
      <c r="E95" s="86">
        <f>SUM(E67:E94)</f>
        <v>313458</v>
      </c>
      <c r="F95" s="87">
        <f>+E95</f>
        <v>313458</v>
      </c>
    </row>
    <row r="96" spans="1:9" ht="14.5">
      <c r="A96" s="50" t="s">
        <v>25</v>
      </c>
      <c r="B96" s="88"/>
      <c r="C96" s="88"/>
      <c r="D96" s="88"/>
      <c r="E96" s="88"/>
      <c r="F96" s="89">
        <f>SUM(F4:F95)</f>
        <v>1048257</v>
      </c>
      <c r="I96" s="123"/>
    </row>
    <row r="97" spans="1:9" ht="14.5">
      <c r="A97" s="47" t="s">
        <v>27</v>
      </c>
      <c r="B97" s="90">
        <v>0.1</v>
      </c>
      <c r="C97" s="91"/>
      <c r="D97" s="91"/>
      <c r="E97" s="92"/>
      <c r="F97" s="89">
        <f>ROUND(I97*B97,0)</f>
        <v>95140</v>
      </c>
      <c r="G97" s="128"/>
      <c r="H97" s="124"/>
      <c r="I97" s="125">
        <f>F96-E89-E90</f>
        <v>951398</v>
      </c>
    </row>
    <row r="98" spans="1:9" ht="14.5">
      <c r="A98" s="50" t="s">
        <v>26</v>
      </c>
      <c r="B98" s="88"/>
      <c r="C98" s="88"/>
      <c r="D98" s="88"/>
      <c r="E98" s="88"/>
      <c r="F98" s="89">
        <f>SUM(F96:F97)</f>
        <v>1143397</v>
      </c>
      <c r="I98" s="123"/>
    </row>
  </sheetData>
  <pageMargins left="0.7" right="0.7" top="0.75" bottom="0.75" header="0.3" footer="0.3"/>
  <pageSetup orientation="portrait" horizontalDpi="240" verticalDpi="2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Proposal</vt:lpstr>
      <vt:lpstr>Detailed budget</vt:lpstr>
      <vt:lpstr>Year2</vt:lpstr>
      <vt:lpstr>Year3</vt:lpstr>
      <vt:lpstr>Year4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Jessica Wilson</cp:lastModifiedBy>
  <cp:lastPrinted>2022-07-28T13:17:35Z</cp:lastPrinted>
  <dcterms:created xsi:type="dcterms:W3CDTF">2021-06-22T14:27:05Z</dcterms:created>
  <dcterms:modified xsi:type="dcterms:W3CDTF">2022-07-29T14:04:48Z</dcterms:modified>
</cp:coreProperties>
</file>